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egcp.projetos.PMNFGOV\Documents\Hiroji\Orçamentos\Finalizado\AmericoVentura\R01\"/>
    </mc:Choice>
  </mc:AlternateContent>
  <xr:revisionPtr revIDLastSave="0" documentId="13_ncr:1_{DC9D7260-7F44-438B-AEAC-49F70D516E05}" xr6:coauthVersionLast="47" xr6:coauthVersionMax="47" xr10:uidLastSave="{00000000-0000-0000-0000-000000000000}"/>
  <bookViews>
    <workbookView xWindow="-120" yWindow="-120" windowWidth="29040" windowHeight="15720" xr2:uid="{95FF491A-7AEA-4EF1-8DCE-8F49F054E63D}"/>
  </bookViews>
  <sheets>
    <sheet name="1-PLANILHA" sheetId="3" r:id="rId1"/>
  </sheets>
  <externalReferences>
    <externalReference r:id="rId2"/>
    <externalReference r:id="rId3"/>
  </externalReferences>
  <definedNames>
    <definedName name="A_Fórmulas_1">'1-PLANILHA'!$A$10149:$J$10149</definedName>
    <definedName name="A_Fórmulas_2">#REF!</definedName>
    <definedName name="A_Fórmulas_3">#REF!</definedName>
    <definedName name="Adm_Local_Deson">#REF!</definedName>
    <definedName name="Adm_Local_Oner">#REF!</definedName>
    <definedName name="Área_Construída__m2">#REF!</definedName>
    <definedName name="_xlnm.Print_Area" localSheetId="0">'1-PLANILHA'!$A$1:$J$321</definedName>
    <definedName name="Arq">#REF!</definedName>
    <definedName name="BDI.Opcao" hidden="1">[1]DADOS!$C$18</definedName>
    <definedName name="BDI_DESONERADO">#REF!</definedName>
    <definedName name="BDI_DIF">#REF!</definedName>
    <definedName name="BDI_ONERADO">#REF!</definedName>
    <definedName name="Dias_mês">#REF!</definedName>
    <definedName name="EMOP_Cod">#REF!</definedName>
    <definedName name="EMOP_Comp_Cod">#REF!</definedName>
    <definedName name="EMOP_Comp_Custo">#REF!</definedName>
    <definedName name="EMOP_Comp_Desc">#REF!</definedName>
    <definedName name="EMOP_Comp_Unid">#REF!</definedName>
    <definedName name="EMOP_Custo">#REF!</definedName>
    <definedName name="EMOP_Desc">#REF!</definedName>
    <definedName name="EMOP_Ins_Cod">#REF!</definedName>
    <definedName name="EMOP_Ins_Custo">#REF!</definedName>
    <definedName name="EMOP_Ins_Desc">#REF!</definedName>
    <definedName name="EMOP_Ins_Unid">#REF!</definedName>
    <definedName name="EMOP_Unid">#REF!</definedName>
    <definedName name="Enc_Compl_Deson">#REF!</definedName>
    <definedName name="Enc_Compl_Oner">#REF!</definedName>
    <definedName name="Endereço">#REF!</definedName>
    <definedName name="EngOrçamCREA">#REF!</definedName>
    <definedName name="EngOrcamentista">#REF!</definedName>
    <definedName name="EngOrçamMat">#REF!</definedName>
    <definedName name="EngOrçamNome">#REF!</definedName>
    <definedName name="Import.DataBase" hidden="1">OFFSET([1]DADOS!$D$19,0,-1)</definedName>
    <definedName name="Menor_Valor_Total">#REF!</definedName>
    <definedName name="Mes_Base">#REF!</definedName>
    <definedName name="MêsBaseNum">#REF!</definedName>
    <definedName name="Municipio">#REF!</definedName>
    <definedName name="Nome_do_Projeto">#REF!</definedName>
    <definedName name="Orc_Vencedor">#REF!</definedName>
    <definedName name="PercentualRecomAcima1500">#REF!</definedName>
    <definedName name="PercentualRecomAcima1500Texto">#REF!</definedName>
    <definedName name="PercentualRecomAte150">#REF!</definedName>
    <definedName name="PercentualRecomAte150Texto">#REF!</definedName>
    <definedName name="PercentualRecomDe150Ate1500">#REF!</definedName>
    <definedName name="PercentualRecomDe150Ate1500Texto">#REF!</definedName>
    <definedName name="Prazo_da_Obra__MESES">#REF!</definedName>
    <definedName name="Revisao">#REF!</definedName>
    <definedName name="SCO_D_Cod">#REF!</definedName>
    <definedName name="SCO_D_Custo">#REF!</definedName>
    <definedName name="SCO_D_Desc">#REF!</definedName>
    <definedName name="SCO_D_Unid">#REF!</definedName>
    <definedName name="SCO_O_Cod">#REF!</definedName>
    <definedName name="SCO_O_Custo">#REF!</definedName>
    <definedName name="SCO_O_Desc">#REF!</definedName>
    <definedName name="SCO_O_Unid">#REF!</definedName>
    <definedName name="Secretaria_Solicitante">#REF!</definedName>
    <definedName name="SINAPI_Cod">#REF!</definedName>
    <definedName name="SINAPI_CustoD">#REF!</definedName>
    <definedName name="SINAPI_CustoO">#REF!</definedName>
    <definedName name="SINAPI_Desc">#REF!</definedName>
    <definedName name="SINAPI_Ins_Cod">#REF!</definedName>
    <definedName name="SINAPI_Ins_CustoD">#REF!</definedName>
    <definedName name="SINAPI_Ins_CustoO">#REF!</definedName>
    <definedName name="SINAPI_Ins_Desc">#REF!</definedName>
    <definedName name="SINAPI_Ins_Unid">#REF!</definedName>
    <definedName name="SINAPI_Unid">#REF!</definedName>
    <definedName name="SindusconAuxAlimentação">#REF!</definedName>
    <definedName name="SindusconRefeição">#REF!</definedName>
    <definedName name="SindusconTitulo">#REF!</definedName>
    <definedName name="TarifaFAOL">#REF!</definedName>
    <definedName name="Titulo_01">#REF!</definedName>
    <definedName name="Titulo_02">#REF!</definedName>
    <definedName name="Titulo_03">#REF!</definedName>
    <definedName name="Titulo_04">#REF!</definedName>
    <definedName name="Titulo_05">#REF!</definedName>
    <definedName name="Titulo_06">#REF!</definedName>
    <definedName name="Titulo_07">#REF!</definedName>
    <definedName name="Titulo_08">#REF!</definedName>
    <definedName name="Titulo_09">#REF!</definedName>
    <definedName name="Titulo_10">#REF!</definedName>
    <definedName name="Titulo_11">#REF!</definedName>
    <definedName name="Titulo_12">#REF!</definedName>
    <definedName name="Titulo_13">#REF!</definedName>
    <definedName name="Titulo_14">#REF!</definedName>
    <definedName name="Titulo_15">#REF!</definedName>
    <definedName name="Titulo_16">#REF!</definedName>
    <definedName name="Titulo_17">#REF!</definedName>
    <definedName name="Titulo_A">#REF!</definedName>
    <definedName name="Titulo_B">#REF!</definedName>
    <definedName name="Titulo_B.01">#REF!</definedName>
    <definedName name="Titulo_B.02">#REF!</definedName>
    <definedName name="Titulo_B.03">#REF!</definedName>
    <definedName name="Titulo_B.04">#REF!</definedName>
    <definedName name="Titulo_B.05">#REF!</definedName>
    <definedName name="Titulo_B.06">#REF!</definedName>
    <definedName name="Titulo_B.07">#REF!</definedName>
    <definedName name="Titulo_B.08">#REF!</definedName>
    <definedName name="Titulo_B.09">#REF!</definedName>
    <definedName name="Titulo_B.10">#REF!</definedName>
    <definedName name="Titulo_B.11">#REF!</definedName>
    <definedName name="Titulo_B.12">#REF!</definedName>
    <definedName name="Titulo_B.13">#REF!</definedName>
    <definedName name="Titulo_B.14">#REF!</definedName>
    <definedName name="Titulo_B.15">#REF!</definedName>
    <definedName name="Titulo_B.16">#REF!</definedName>
    <definedName name="Titulo_B.17">#REF!</definedName>
    <definedName name="Total_Deson_A">'1-PLANILHA'!$I$81</definedName>
    <definedName name="Total_Deson_B">'1-PLANILHA'!$I$305</definedName>
    <definedName name="Total_item_Deson_01">'1-PLANILHA'!$I$16</definedName>
    <definedName name="Total_item_Deson_02">'1-PLANILHA'!$I$19</definedName>
    <definedName name="Total_item_Deson_03">'1-PLANILHA'!$I$22</definedName>
    <definedName name="Total_item_Deson_04">'1-PLANILHA'!$I$33</definedName>
    <definedName name="Total_item_Deson_05">'1-PLANILHA'!$I$38</definedName>
    <definedName name="Total_item_Deson_06">'1-PLANILHA'!$I$46</definedName>
    <definedName name="Total_item_Deson_07">'1-PLANILHA'!$I$51</definedName>
    <definedName name="Total_item_Deson_08">'1-PLANILHA'!$I$57</definedName>
    <definedName name="Total_item_Deson_09">'1-PLANILHA'!$I$59</definedName>
    <definedName name="Total_item_Deson_10">'1-PLANILHA'!$I$64</definedName>
    <definedName name="Total_item_Deson_11">'1-PLANILHA'!$I$66</definedName>
    <definedName name="Total_item_Deson_12">'1-PLANILHA'!$I$68</definedName>
    <definedName name="Total_item_Deson_13">'1-PLANILHA'!$I$70</definedName>
    <definedName name="Total_item_Deson_14">'1-PLANILHA'!$I$72</definedName>
    <definedName name="Total_item_Deson_15">'1-PLANILHA'!$I$74</definedName>
    <definedName name="Total_item_Deson_16">'1-PLANILHA'!$I$76</definedName>
    <definedName name="Total_item_Deson_17">'1-PLANILHA'!$I$78</definedName>
    <definedName name="Total_item_Deson_B.01">'1-PLANILHA'!$I$87</definedName>
    <definedName name="Total_item_Deson_B.02">'1-PLANILHA'!$I$90</definedName>
    <definedName name="Total_item_Deson_B.03">'1-PLANILHA'!$I$93</definedName>
    <definedName name="Total_item_Deson_B.04">'1-PLANILHA'!$I$101</definedName>
    <definedName name="Total_item_Deson_B.05">'1-PLANILHA'!$I$115</definedName>
    <definedName name="Total_item_Deson_B.06">'1-PLANILHA'!$I$124</definedName>
    <definedName name="Total_item_Deson_B.07">'1-PLANILHA'!$I$136</definedName>
    <definedName name="Total_item_Deson_B.08">'1-PLANILHA'!$I$141</definedName>
    <definedName name="Total_item_Deson_B.09">'1-PLANILHA'!$I$154</definedName>
    <definedName name="Total_item_Deson_B.10">'1-PLANILHA'!$I$160</definedName>
    <definedName name="Total_item_Deson_B.11">'1-PLANILHA'!$I$174</definedName>
    <definedName name="Total_item_Deson_B.12">'1-PLANILHA'!$I$206</definedName>
    <definedName name="Total_item_Deson_B.13">'1-PLANILHA'!$I$234</definedName>
    <definedName name="Total_item_Deson_B.14">'1-PLANILHA'!$I$257</definedName>
    <definedName name="Total_item_Deson_B.15">'1-PLANILHA'!$I$276</definedName>
    <definedName name="Total_item_Deson_B.16">'1-PLANILHA'!$I$287</definedName>
    <definedName name="Total_item_Deson_B.17">'1-PLANILHA'!$I$297</definedName>
    <definedName name="Total_item_Oner_01">'1-PLANILHA'!$J$16</definedName>
    <definedName name="Total_item_Oner_02">'1-PLANILHA'!$J$19</definedName>
    <definedName name="Total_item_Oner_03">'1-PLANILHA'!$J$22</definedName>
    <definedName name="Total_item_Oner_04">'1-PLANILHA'!$J$33</definedName>
    <definedName name="Total_item_Oner_05">'1-PLANILHA'!$J$38</definedName>
    <definedName name="Total_item_Oner_06">'1-PLANILHA'!$J$46</definedName>
    <definedName name="Total_item_Oner_07">'1-PLANILHA'!$J$51</definedName>
    <definedName name="Total_item_Oner_08">'1-PLANILHA'!$J$57</definedName>
    <definedName name="Total_item_Oner_09">'1-PLANILHA'!$J$59</definedName>
    <definedName name="Total_item_Oner_10">'1-PLANILHA'!$J$64</definedName>
    <definedName name="Total_item_Oner_11">'1-PLANILHA'!$J$66</definedName>
    <definedName name="Total_item_Oner_12">'1-PLANILHA'!$J$68</definedName>
    <definedName name="Total_item_Oner_13">'1-PLANILHA'!$J$70</definedName>
    <definedName name="Total_item_Oner_14">'1-PLANILHA'!$J$72</definedName>
    <definedName name="Total_item_Oner_15">'1-PLANILHA'!$J$74</definedName>
    <definedName name="Total_item_Oner_16">'1-PLANILHA'!$J$76</definedName>
    <definedName name="Total_item_Oner_17">'1-PLANILHA'!$J$78</definedName>
    <definedName name="Total_item_Oner_B.01">'1-PLANILHA'!$J$87</definedName>
    <definedName name="Total_item_Oner_B.02">'1-PLANILHA'!$J$90</definedName>
    <definedName name="Total_item_Oner_B.03">'1-PLANILHA'!$J$93</definedName>
    <definedName name="Total_item_Oner_B.04">'1-PLANILHA'!$J$101</definedName>
    <definedName name="Total_item_Oner_B.05">'1-PLANILHA'!$J$115</definedName>
    <definedName name="Total_item_Oner_B.06">'1-PLANILHA'!$J$124</definedName>
    <definedName name="Total_item_Oner_B.07">'1-PLANILHA'!$J$136</definedName>
    <definedName name="Total_item_Oner_B.08">'1-PLANILHA'!$J$141</definedName>
    <definedName name="Total_item_Oner_B.09">'1-PLANILHA'!$J$154</definedName>
    <definedName name="Total_item_Oner_B.10">'1-PLANILHA'!$J$160</definedName>
    <definedName name="Total_item_Oner_B.11">'1-PLANILHA'!$J$174</definedName>
    <definedName name="Total_item_Oner_B.12">'1-PLANILHA'!$J$206</definedName>
    <definedName name="Total_item_Oner_B.13">'1-PLANILHA'!$J$234</definedName>
    <definedName name="Total_item_Oner_B.14">'1-PLANILHA'!$J$257</definedName>
    <definedName name="Total_item_Oner_B.15">'1-PLANILHA'!$J$276</definedName>
    <definedName name="Total_item_Oner_B.16">'1-PLANILHA'!$J$287</definedName>
    <definedName name="Total_item_Oner_B.17">'1-PLANILHA'!$J$297</definedName>
    <definedName name="Total_Oner_A">'1-PLANILHA'!$J$81</definedName>
    <definedName name="Total_Oner_B">'1-PLANILHA'!$J$305</definedName>
    <definedName name="x">'[2]2-MEMO'!$A$17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155" i="3" l="1"/>
  <c r="E10159" i="3"/>
  <c r="F10158" i="3"/>
  <c r="C10155" i="3"/>
  <c r="D10155" i="3"/>
  <c r="D10156" i="3"/>
  <c r="F10157" i="3"/>
  <c r="D10157" i="3"/>
  <c r="F10154" i="3"/>
  <c r="E10157" i="3"/>
  <c r="F10155" i="3"/>
  <c r="F10156" i="3"/>
  <c r="F10159" i="3"/>
  <c r="C10154" i="3"/>
  <c r="C10157" i="3"/>
  <c r="E10158" i="3"/>
  <c r="E10156" i="3"/>
  <c r="E10154" i="3"/>
  <c r="C10158" i="3"/>
  <c r="C10156" i="3"/>
  <c r="D10158" i="3"/>
  <c r="C10159" i="3"/>
  <c r="D10159" i="3"/>
  <c r="H10156" i="3"/>
  <c r="H10157" i="3"/>
  <c r="H10155" i="3"/>
  <c r="H10158" i="3"/>
  <c r="H10154" i="3"/>
  <c r="G10155" i="3"/>
  <c r="I259" i="3" l="1"/>
  <c r="J165" i="3"/>
  <c r="J249" i="3"/>
  <c r="J285" i="3"/>
  <c r="J192" i="3"/>
  <c r="J262" i="3"/>
  <c r="J104" i="3"/>
  <c r="J280" i="3"/>
  <c r="J61" i="3"/>
  <c r="J211" i="3"/>
  <c r="J298" i="3"/>
  <c r="J207" i="3"/>
  <c r="J289" i="3"/>
  <c r="J148" i="3"/>
  <c r="J108" i="3"/>
  <c r="J97" i="3"/>
  <c r="J243" i="3"/>
  <c r="J186" i="3"/>
  <c r="J277" i="3"/>
  <c r="J184" i="3"/>
  <c r="J180" i="3"/>
  <c r="J295" i="3"/>
  <c r="J94" i="3"/>
  <c r="J109" i="3"/>
  <c r="J235" i="3"/>
  <c r="J98" i="3"/>
  <c r="J228" i="3"/>
  <c r="J149" i="3"/>
  <c r="J172" i="3"/>
  <c r="J175" i="3"/>
  <c r="J120" i="3"/>
  <c r="J199" i="3"/>
  <c r="J236" i="3"/>
  <c r="J181" i="3"/>
  <c r="J281" i="3"/>
  <c r="J225" i="3"/>
  <c r="J54" i="3"/>
  <c r="J130" i="3"/>
  <c r="J224" i="3"/>
  <c r="J299" i="3"/>
  <c r="J129" i="3"/>
  <c r="J269" i="3"/>
  <c r="J157" i="3"/>
  <c r="J216" i="3"/>
  <c r="J166" i="3"/>
  <c r="J250" i="3"/>
  <c r="J208" i="3"/>
  <c r="J284" i="3"/>
  <c r="J112" i="3"/>
  <c r="J193" i="3"/>
  <c r="J272" i="3"/>
  <c r="J210" i="3"/>
  <c r="J138" i="3"/>
  <c r="J219" i="3"/>
  <c r="J290" i="3"/>
  <c r="J218" i="3"/>
  <c r="J128" i="3"/>
  <c r="J150" i="3"/>
  <c r="J252" i="3"/>
  <c r="J195" i="3"/>
  <c r="J278" i="3"/>
  <c r="J244" i="3"/>
  <c r="J238" i="3"/>
  <c r="J106" i="3"/>
  <c r="J187" i="3"/>
  <c r="J263" i="3"/>
  <c r="J213" i="3"/>
  <c r="J300" i="3"/>
  <c r="J119" i="3"/>
  <c r="J151" i="3"/>
  <c r="J212" i="3"/>
  <c r="J201" i="3"/>
  <c r="J144" i="3"/>
  <c r="J246" i="3"/>
  <c r="J245" i="3"/>
  <c r="J200" i="3"/>
  <c r="J237" i="3"/>
  <c r="J293" i="3"/>
  <c r="J116" i="3"/>
  <c r="J121" i="3"/>
  <c r="J182" i="3"/>
  <c r="J282" i="3"/>
  <c r="J131" i="3"/>
  <c r="J229" i="3"/>
  <c r="J105" i="3"/>
  <c r="J145" i="3"/>
  <c r="J168" i="3"/>
  <c r="J239" i="3"/>
  <c r="J288" i="3"/>
  <c r="J99" i="3"/>
  <c r="J194" i="3"/>
  <c r="J273" i="3"/>
  <c r="J209" i="3"/>
  <c r="J167" i="3"/>
  <c r="J132" i="3"/>
  <c r="J176" i="3"/>
  <c r="J164" i="3"/>
  <c r="J146" i="3"/>
  <c r="J242" i="3"/>
  <c r="J156" i="3"/>
  <c r="J253" i="3"/>
  <c r="J125" i="3"/>
  <c r="J268" i="3"/>
  <c r="J196" i="3"/>
  <c r="J258" i="3"/>
  <c r="J143" i="3"/>
  <c r="J102" i="3"/>
  <c r="J188" i="3"/>
  <c r="J264" i="3"/>
  <c r="J231" i="3"/>
  <c r="J178" i="3"/>
  <c r="J126" i="3"/>
  <c r="J220" i="3"/>
  <c r="J291" i="3"/>
  <c r="J158" i="3"/>
  <c r="J254" i="3"/>
  <c r="J169" i="3"/>
  <c r="J247" i="3"/>
  <c r="J190" i="3"/>
  <c r="J266" i="3"/>
  <c r="J117" i="3"/>
  <c r="J222" i="3"/>
  <c r="J113" i="3"/>
  <c r="J183" i="3"/>
  <c r="J251" i="3"/>
  <c r="J142" i="3"/>
  <c r="J214" i="3"/>
  <c r="J301" i="3"/>
  <c r="J170" i="3"/>
  <c r="J248" i="3"/>
  <c r="J96" i="3"/>
  <c r="J162" i="3"/>
  <c r="J240" i="3"/>
  <c r="J137" i="3"/>
  <c r="J260" i="3"/>
  <c r="J103" i="3"/>
  <c r="J227" i="3"/>
  <c r="J270" i="3"/>
  <c r="J107" i="3"/>
  <c r="J177" i="3"/>
  <c r="J283" i="3"/>
  <c r="J161" i="3"/>
  <c r="J274" i="3"/>
  <c r="J147" i="3"/>
  <c r="J230" i="3"/>
  <c r="J189" i="3"/>
  <c r="J163" i="3"/>
  <c r="J241" i="3"/>
  <c r="J95" i="3"/>
  <c r="J203" i="3"/>
  <c r="J267" i="3"/>
  <c r="J111" i="3"/>
  <c r="J179" i="3"/>
  <c r="J122" i="3"/>
  <c r="J221" i="3"/>
  <c r="J303" i="3"/>
  <c r="J155" i="3"/>
  <c r="J204" i="3"/>
  <c r="J118" i="3"/>
  <c r="J197" i="3"/>
  <c r="J261" i="3"/>
  <c r="J152" i="3"/>
  <c r="J223" i="3"/>
  <c r="J279" i="3"/>
  <c r="J139" i="3"/>
  <c r="J133" i="3"/>
  <c r="J215" i="3"/>
  <c r="J292" i="3"/>
  <c r="J171" i="3"/>
  <c r="J255" i="3"/>
  <c r="J198" i="3"/>
  <c r="J271" i="3"/>
  <c r="J110" i="3"/>
  <c r="J191" i="3"/>
  <c r="J62" i="3"/>
  <c r="J226" i="3"/>
  <c r="J265" i="3"/>
  <c r="J217" i="3"/>
  <c r="J294" i="3"/>
  <c r="J202" i="3"/>
  <c r="J127" i="3"/>
  <c r="J232" i="3"/>
  <c r="J302" i="3"/>
  <c r="J25" i="3"/>
  <c r="H10159" i="3"/>
  <c r="J10159" i="3" s="1"/>
  <c r="J88" i="3"/>
  <c r="J87" i="3" s="1"/>
  <c r="I88" i="3"/>
  <c r="I87" i="3" s="1"/>
  <c r="D10154" i="3"/>
  <c r="J24" i="3"/>
  <c r="J30" i="3"/>
  <c r="J10157" i="3"/>
  <c r="B10157" i="3"/>
  <c r="J10155" i="3"/>
  <c r="I10155" i="3"/>
  <c r="J10154" i="3"/>
  <c r="B10154" i="3"/>
  <c r="B10159" i="3"/>
  <c r="J10156" i="3"/>
  <c r="B10156" i="3"/>
  <c r="J10158" i="3"/>
  <c r="B10158" i="3"/>
  <c r="G10156" i="3"/>
  <c r="G10157" i="3"/>
  <c r="G10154" i="3"/>
  <c r="G10158" i="3"/>
  <c r="J259" i="3" l="1"/>
  <c r="J257" i="3" s="1"/>
  <c r="J185" i="3"/>
  <c r="J174" i="3" s="1"/>
  <c r="I185" i="3"/>
  <c r="I134" i="3"/>
  <c r="J93" i="3"/>
  <c r="J141" i="3"/>
  <c r="I300" i="3"/>
  <c r="I216" i="3"/>
  <c r="I145" i="3"/>
  <c r="I242" i="3"/>
  <c r="I200" i="3"/>
  <c r="I192" i="3"/>
  <c r="I280" i="3"/>
  <c r="I189" i="3"/>
  <c r="I180" i="3"/>
  <c r="I228" i="3"/>
  <c r="I274" i="3"/>
  <c r="I207" i="3"/>
  <c r="I232" i="3"/>
  <c r="I103" i="3"/>
  <c r="I54" i="3"/>
  <c r="I137" i="3"/>
  <c r="I147" i="3"/>
  <c r="I190" i="3"/>
  <c r="I230" i="3"/>
  <c r="I214" i="3"/>
  <c r="I303" i="3"/>
  <c r="I219" i="3"/>
  <c r="I102" i="3"/>
  <c r="I108" i="3"/>
  <c r="I99" i="3"/>
  <c r="I281" i="3"/>
  <c r="I184" i="3"/>
  <c r="I224" i="3"/>
  <c r="I225" i="3"/>
  <c r="I195" i="3"/>
  <c r="I226" i="3"/>
  <c r="I249" i="3"/>
  <c r="I148" i="3"/>
  <c r="I255" i="3"/>
  <c r="I112" i="3"/>
  <c r="I117" i="3"/>
  <c r="I126" i="3"/>
  <c r="I231" i="3"/>
  <c r="I288" i="3"/>
  <c r="I132" i="3"/>
  <c r="I61" i="3"/>
  <c r="I208" i="3"/>
  <c r="I105" i="3"/>
  <c r="I273" i="3"/>
  <c r="I246" i="3"/>
  <c r="I284" i="3"/>
  <c r="I298" i="3"/>
  <c r="I186" i="3"/>
  <c r="I295" i="3"/>
  <c r="I130" i="3"/>
  <c r="I165" i="3"/>
  <c r="I171" i="3"/>
  <c r="I254" i="3"/>
  <c r="I227" i="3"/>
  <c r="I125" i="3"/>
  <c r="I253" i="3"/>
  <c r="I128" i="3"/>
  <c r="I194" i="3"/>
  <c r="I168" i="3"/>
  <c r="I277" i="3"/>
  <c r="I212" i="3"/>
  <c r="I96" i="3"/>
  <c r="I218" i="3"/>
  <c r="I120" i="3"/>
  <c r="I217" i="3"/>
  <c r="I270" i="3"/>
  <c r="I158" i="3"/>
  <c r="I169" i="3"/>
  <c r="I264" i="3"/>
  <c r="I239" i="3"/>
  <c r="I156" i="3"/>
  <c r="I113" i="3"/>
  <c r="I182" i="3"/>
  <c r="I151" i="3"/>
  <c r="I211" i="3"/>
  <c r="I236" i="3"/>
  <c r="I172" i="3"/>
  <c r="I129" i="3"/>
  <c r="I243" i="3"/>
  <c r="I155" i="3"/>
  <c r="I223" i="3"/>
  <c r="I161" i="3"/>
  <c r="I164" i="3"/>
  <c r="I188" i="3"/>
  <c r="I175" i="3"/>
  <c r="I289" i="3"/>
  <c r="I139" i="3"/>
  <c r="I199" i="3"/>
  <c r="I98" i="3"/>
  <c r="I116" i="3"/>
  <c r="I121" i="3"/>
  <c r="I258" i="3"/>
  <c r="I240" i="3"/>
  <c r="I229" i="3"/>
  <c r="I107" i="3"/>
  <c r="I210" i="3"/>
  <c r="I178" i="3"/>
  <c r="I250" i="3"/>
  <c r="I241" i="3"/>
  <c r="I248" i="3"/>
  <c r="I197" i="3"/>
  <c r="I203" i="3"/>
  <c r="I146" i="3"/>
  <c r="I247" i="3"/>
  <c r="I152" i="3"/>
  <c r="I138" i="3"/>
  <c r="I220" i="3"/>
  <c r="I268" i="3"/>
  <c r="I282" i="3"/>
  <c r="I278" i="3"/>
  <c r="I244" i="3"/>
  <c r="I272" i="3"/>
  <c r="I166" i="3"/>
  <c r="I285" i="3"/>
  <c r="I163" i="3"/>
  <c r="I267" i="3"/>
  <c r="I170" i="3"/>
  <c r="I245" i="3"/>
  <c r="I118" i="3"/>
  <c r="I251" i="3"/>
  <c r="I95" i="3"/>
  <c r="I162" i="3"/>
  <c r="I183" i="3"/>
  <c r="I266" i="3"/>
  <c r="I106" i="3"/>
  <c r="I176" i="3"/>
  <c r="I222" i="3"/>
  <c r="I263" i="3"/>
  <c r="I193" i="3"/>
  <c r="I149" i="3"/>
  <c r="I62" i="3"/>
  <c r="I119" i="3"/>
  <c r="I157" i="3"/>
  <c r="I238" i="3"/>
  <c r="I191" i="3"/>
  <c r="I167" i="3"/>
  <c r="I283" i="3"/>
  <c r="I143" i="3"/>
  <c r="I122" i="3"/>
  <c r="I202" i="3"/>
  <c r="I290" i="3"/>
  <c r="I252" i="3"/>
  <c r="I187" i="3"/>
  <c r="I150" i="3"/>
  <c r="I271" i="3"/>
  <c r="I201" i="3"/>
  <c r="I110" i="3"/>
  <c r="I292" i="3"/>
  <c r="I279" i="3"/>
  <c r="I221" i="3"/>
  <c r="I177" i="3"/>
  <c r="I260" i="3"/>
  <c r="I299" i="3"/>
  <c r="I181" i="3"/>
  <c r="I144" i="3"/>
  <c r="I94" i="3"/>
  <c r="I198" i="3"/>
  <c r="I261" i="3"/>
  <c r="I294" i="3"/>
  <c r="I215" i="3"/>
  <c r="I109" i="3"/>
  <c r="I127" i="3"/>
  <c r="I133" i="3"/>
  <c r="I196" i="3"/>
  <c r="I213" i="3"/>
  <c r="I293" i="3"/>
  <c r="I235" i="3"/>
  <c r="I111" i="3"/>
  <c r="I237" i="3"/>
  <c r="I269" i="3"/>
  <c r="I262" i="3"/>
  <c r="I97" i="3"/>
  <c r="I265" i="3"/>
  <c r="I204" i="3"/>
  <c r="I104" i="3"/>
  <c r="I302" i="3"/>
  <c r="I179" i="3"/>
  <c r="I142" i="3"/>
  <c r="I301" i="3"/>
  <c r="I291" i="3"/>
  <c r="I209" i="3"/>
  <c r="I131" i="3"/>
  <c r="J234" i="3"/>
  <c r="J287" i="3"/>
  <c r="J206" i="3"/>
  <c r="J154" i="3"/>
  <c r="J136" i="3"/>
  <c r="J276" i="3"/>
  <c r="J160" i="3"/>
  <c r="J297" i="3"/>
  <c r="J101" i="3"/>
  <c r="J115" i="3"/>
  <c r="I25" i="3"/>
  <c r="G10159" i="3"/>
  <c r="I10159" i="3" s="1"/>
  <c r="J48" i="3"/>
  <c r="I17" i="3"/>
  <c r="I16" i="3" s="1"/>
  <c r="J17" i="3"/>
  <c r="J16" i="3" s="1"/>
  <c r="I10158" i="3"/>
  <c r="I10157" i="3"/>
  <c r="I10156" i="3"/>
  <c r="I10154" i="3"/>
  <c r="J39" i="3"/>
  <c r="J34" i="3"/>
  <c r="J47" i="3"/>
  <c r="J31" i="3"/>
  <c r="J60" i="3"/>
  <c r="J59" i="3" s="1"/>
  <c r="J36" i="3"/>
  <c r="J23" i="3"/>
  <c r="J43" i="3"/>
  <c r="J35" i="3"/>
  <c r="J29" i="3"/>
  <c r="J52" i="3"/>
  <c r="J26" i="3"/>
  <c r="J27" i="3"/>
  <c r="J53" i="3"/>
  <c r="J28" i="3"/>
  <c r="J55" i="3"/>
  <c r="J41" i="3"/>
  <c r="J79" i="3"/>
  <c r="J44" i="3"/>
  <c r="J40" i="3"/>
  <c r="J42" i="3"/>
  <c r="J134" i="3" l="1"/>
  <c r="J124" i="3" s="1"/>
  <c r="J49" i="3"/>
  <c r="J46" i="3" s="1"/>
  <c r="I93" i="3"/>
  <c r="I141" i="3"/>
  <c r="I234" i="3"/>
  <c r="I124" i="3"/>
  <c r="I276" i="3"/>
  <c r="I206" i="3"/>
  <c r="I297" i="3"/>
  <c r="I101" i="3"/>
  <c r="I160" i="3"/>
  <c r="I257" i="3"/>
  <c r="I154" i="3"/>
  <c r="I115" i="3"/>
  <c r="I136" i="3"/>
  <c r="I287" i="3"/>
  <c r="I174" i="3"/>
  <c r="J33" i="3"/>
  <c r="I24" i="3"/>
  <c r="J38" i="3"/>
  <c r="I30" i="3"/>
  <c r="J51" i="3"/>
  <c r="I48" i="3"/>
  <c r="I31" i="3"/>
  <c r="I60" i="3"/>
  <c r="I59" i="3" s="1"/>
  <c r="I36" i="3"/>
  <c r="I34" i="3"/>
  <c r="I47" i="3"/>
  <c r="I55" i="3"/>
  <c r="I29" i="3"/>
  <c r="I35" i="3"/>
  <c r="I28" i="3"/>
  <c r="I49" i="3"/>
  <c r="I26" i="3"/>
  <c r="I53" i="3"/>
  <c r="I43" i="3"/>
  <c r="I23" i="3"/>
  <c r="J22" i="3"/>
  <c r="I39" i="3"/>
  <c r="I27" i="3"/>
  <c r="I52" i="3"/>
  <c r="I42" i="3"/>
  <c r="I40" i="3"/>
  <c r="I44" i="3"/>
  <c r="I79" i="3"/>
  <c r="I41" i="3"/>
  <c r="J78" i="3"/>
  <c r="I51" i="3" l="1"/>
  <c r="I33" i="3"/>
  <c r="I22" i="3"/>
  <c r="I46" i="3"/>
  <c r="I78" i="3"/>
  <c r="I38" i="3"/>
  <c r="I20" i="3" l="1"/>
  <c r="I19" i="3" s="1"/>
  <c r="I91" i="3"/>
  <c r="I90" i="3" s="1"/>
  <c r="J20" i="3" l="1"/>
  <c r="J19" i="3" s="1"/>
  <c r="J91" i="3"/>
  <c r="J90" i="3" s="1"/>
  <c r="I305" i="3"/>
  <c r="I81" i="3"/>
  <c r="J305" i="3" l="1"/>
  <c r="J81" i="3"/>
  <c r="I82" i="3"/>
  <c r="I84" i="3" s="1"/>
  <c r="I306" i="3"/>
  <c r="I308" i="3" s="1"/>
  <c r="I310" i="3"/>
  <c r="I312" i="3" s="1"/>
  <c r="I314" i="3" s="1"/>
  <c r="J82" i="3" l="1"/>
  <c r="J84" i="3" s="1"/>
  <c r="J306" i="3"/>
  <c r="J308" i="3" s="1"/>
  <c r="J310" i="3"/>
  <c r="J312" i="3" s="1"/>
  <c r="J314" i="3" s="1"/>
  <c r="J316" i="3" s="1"/>
  <c r="I316" i="3" l="1"/>
  <c r="G316" i="3"/>
</calcChain>
</file>

<file path=xl/sharedStrings.xml><?xml version="1.0" encoding="utf-8"?>
<sst xmlns="http://schemas.openxmlformats.org/spreadsheetml/2006/main" count="1374" uniqueCount="1008">
  <si>
    <t>PLANILHA ORÇAMENTÁRIA ANALÍTICA – Anexo nº 1</t>
  </si>
  <si>
    <t>ITEM</t>
  </si>
  <si>
    <t>CÓDIGO DESONERADO</t>
  </si>
  <si>
    <t>CÓDIGO ONERADO</t>
  </si>
  <si>
    <t>DESCRIÇÃO</t>
  </si>
  <si>
    <t>UN</t>
  </si>
  <si>
    <t>QUANT</t>
  </si>
  <si>
    <t>CUSTO DESONERADO
R$</t>
  </si>
  <si>
    <t>CUSTO ONERADO
R$</t>
  </si>
  <si>
    <t>TOTAL DESONERADO
R$</t>
  </si>
  <si>
    <t>TOTAL ONERADO
R$</t>
  </si>
  <si>
    <t xml:space="preserve">TOTAL DO ITEM  </t>
  </si>
  <si>
    <t>01.090.0000-5</t>
  </si>
  <si>
    <t>05.100.1000-5</t>
  </si>
  <si>
    <t>02.020.0001-0</t>
  </si>
  <si>
    <t>02.006.0010-0</t>
  </si>
  <si>
    <t>02.015.0001-0</t>
  </si>
  <si>
    <t>18.021.0042-0</t>
  </si>
  <si>
    <t>02.016.0001-0</t>
  </si>
  <si>
    <t>01.001.0150-0</t>
  </si>
  <si>
    <t>05.001.0147-0</t>
  </si>
  <si>
    <t>05.001.0025-0</t>
  </si>
  <si>
    <t>03.001.0001-1</t>
  </si>
  <si>
    <t>T</t>
  </si>
  <si>
    <t>M</t>
  </si>
  <si>
    <t>13.001.0010-1</t>
  </si>
  <si>
    <t xml:space="preserve">BDI :  </t>
  </si>
  <si>
    <t>TOTAL DESONERADO</t>
  </si>
  <si>
    <t>TOTAL ONERADO</t>
  </si>
  <si>
    <t xml:space="preserve">TOTAL GERAL (com BDI) :  </t>
  </si>
  <si>
    <t>SERÁ CONSIDERADO O MENOR PREÇO :</t>
  </si>
  <si>
    <t>1.1</t>
  </si>
  <si>
    <t>EMOP</t>
  </si>
  <si>
    <t>1.2</t>
  </si>
  <si>
    <t>1.3</t>
  </si>
  <si>
    <t>Sinapi</t>
  </si>
  <si>
    <t>1.4</t>
  </si>
  <si>
    <t>1.5</t>
  </si>
  <si>
    <t>SCO</t>
  </si>
  <si>
    <t>1.6</t>
  </si>
  <si>
    <t>COMP</t>
  </si>
  <si>
    <t xml:space="preserve">  Obs: Em azul, o que se deve digitar.</t>
  </si>
  <si>
    <t>Data</t>
  </si>
  <si>
    <t>Versão</t>
  </si>
  <si>
    <t>Índice() + corresp()</t>
  </si>
  <si>
    <t>R01</t>
  </si>
  <si>
    <t>Acerto na formula da EMOP – Exclusão da aba “Boletim”
Acerto nas fórmulas SINAPI e SINAPI Insumos, versão 2025 do catálogo SINAPI</t>
  </si>
  <si>
    <t>R03</t>
  </si>
  <si>
    <t>DESONERADO</t>
  </si>
  <si>
    <t>ONERADO</t>
  </si>
  <si>
    <t>01.090.0000-F</t>
  </si>
  <si>
    <t>ADMINISTRAÇÃO LOCAL</t>
  </si>
  <si>
    <t>05.100.1000-F</t>
  </si>
  <si>
    <t>ENCARGOS COMPLEMENTARES</t>
  </si>
  <si>
    <t>CUSTO DESONERADO</t>
  </si>
  <si>
    <t>CUSTO ONERADO</t>
  </si>
  <si>
    <t>EMOP – Ins</t>
  </si>
  <si>
    <t>Sinapi-Ins</t>
  </si>
  <si>
    <t>R04</t>
  </si>
  <si>
    <t>Novas fórmulas - tabelas em arquivo separado - Arq (observar aspa simples no nome)</t>
  </si>
  <si>
    <t>PLANILHA ORÇAMENTARIA – Fórmulas – R05</t>
  </si>
  <si>
    <t>R05</t>
  </si>
  <si>
    <t>Troca do Application.Evaluation() em VBA para INDIRETO() direto na célula, problema de desempenho</t>
  </si>
  <si>
    <t>A - SERVIÇOS DE REFORÇO ESTRUTURAL  - TRANSCRITO DO PROJ. DA MZ CONSTR. – PROCESSO 7997/2023</t>
  </si>
  <si>
    <t>A.01 - ADMINISTRAÇÃO LOCAL</t>
  </si>
  <si>
    <t>A.01.01</t>
  </si>
  <si>
    <t>A.02.01</t>
  </si>
  <si>
    <t>A.02 - ENCARGOS COMPLEMENTARES</t>
  </si>
  <si>
    <t>A.03 - SERVIÇOS PRELIMINARES, DE ESCRITÓRIO,  LABORATÓRIO, CAMPO</t>
  </si>
  <si>
    <t>A.03.01</t>
  </si>
  <si>
    <t>A.03.02</t>
  </si>
  <si>
    <t>02.006.0015-0</t>
  </si>
  <si>
    <t>A.03.03</t>
  </si>
  <si>
    <t>MZ-COMP-001-0</t>
  </si>
  <si>
    <t>A.03.04</t>
  </si>
  <si>
    <t>02.001.0001-0</t>
  </si>
  <si>
    <t>A.03.05</t>
  </si>
  <si>
    <t>A.03.06</t>
  </si>
  <si>
    <t>A.03.07</t>
  </si>
  <si>
    <t>A.03.08</t>
  </si>
  <si>
    <t>04.014.0095-0</t>
  </si>
  <si>
    <t>A.03.09</t>
  </si>
  <si>
    <t>01.018.0002-0</t>
  </si>
  <si>
    <t>A.04 - DEMOLIÇÃO</t>
  </si>
  <si>
    <t>A.04.01</t>
  </si>
  <si>
    <t>05.001.0020-0</t>
  </si>
  <si>
    <t>A.04.02</t>
  </si>
  <si>
    <t>05.001.0016-0</t>
  </si>
  <si>
    <t>A.04.03</t>
  </si>
  <si>
    <t>09.005.0155-0</t>
  </si>
  <si>
    <t>A.05.01</t>
  </si>
  <si>
    <t>A.05.02</t>
  </si>
  <si>
    <t>03.011.0015-1</t>
  </si>
  <si>
    <t>A.05.03</t>
  </si>
  <si>
    <t>08.001.0002-1</t>
  </si>
  <si>
    <t>A.05.04</t>
  </si>
  <si>
    <t>03.001.0085-1</t>
  </si>
  <si>
    <t>04.005.0003-0</t>
  </si>
  <si>
    <t>A.05.05</t>
  </si>
  <si>
    <t>A.05.06</t>
  </si>
  <si>
    <t>04.010.0045-0</t>
  </si>
  <si>
    <t>A.06.01</t>
  </si>
  <si>
    <t>A.06.02</t>
  </si>
  <si>
    <t>A.06.03</t>
  </si>
  <si>
    <t>MZ-COMP-002-0</t>
  </si>
  <si>
    <t>MZ-COMP-003-0</t>
  </si>
  <si>
    <t>MZ-COMP-004-0</t>
  </si>
  <si>
    <t>A.07.01</t>
  </si>
  <si>
    <t>13.008.0010-0</t>
  </si>
  <si>
    <t>A.07.02</t>
  </si>
  <si>
    <t>A.07.03</t>
  </si>
  <si>
    <t>A.07.04</t>
  </si>
  <si>
    <t>17.018.0112-0</t>
  </si>
  <si>
    <t>13.380.0012-0</t>
  </si>
  <si>
    <t>A.09.01</t>
  </si>
  <si>
    <t>A.09.02</t>
  </si>
  <si>
    <t>A.09.03</t>
  </si>
  <si>
    <t>13.380.0015-0</t>
  </si>
  <si>
    <t>13.373.0020-0</t>
  </si>
  <si>
    <t>05.001.0360-0</t>
  </si>
  <si>
    <t>B - SERVIÇOS DE REFORMA E CONSTRUÇÃO DE QUADRA</t>
  </si>
  <si>
    <t>B.01 - ADMINISTRAÇÃO LOCAL</t>
  </si>
  <si>
    <t>B.01.01</t>
  </si>
  <si>
    <t>B.02 - ENCARGOS COMPLEMENTARES</t>
  </si>
  <si>
    <t>B.02.01</t>
  </si>
  <si>
    <t>B.03 - SERVIÇOS PRELIMINARES, DE ESCRITÓRIO,  LABORATÓRIO, CAMPO</t>
  </si>
  <si>
    <t>B.03.01</t>
  </si>
  <si>
    <t>B.03.02</t>
  </si>
  <si>
    <t>02.006.0030-0</t>
  </si>
  <si>
    <t>B.03.03</t>
  </si>
  <si>
    <t>B.03.04</t>
  </si>
  <si>
    <t>B.03.05</t>
  </si>
  <si>
    <t>B.03.06</t>
  </si>
  <si>
    <t>B.04 - DEMOLIÇÃO</t>
  </si>
  <si>
    <t>B.04.01</t>
  </si>
  <si>
    <t>B.04.02</t>
  </si>
  <si>
    <t>B.04.03</t>
  </si>
  <si>
    <t>B.04.04</t>
  </si>
  <si>
    <t>05.001.0074-0</t>
  </si>
  <si>
    <t>05.001.0825-0</t>
  </si>
  <si>
    <t>B.04.05</t>
  </si>
  <si>
    <t>B.04.06</t>
  </si>
  <si>
    <t>B.04.07</t>
  </si>
  <si>
    <t>B.04.08</t>
  </si>
  <si>
    <t>B.04.09</t>
  </si>
  <si>
    <t>B.04.10</t>
  </si>
  <si>
    <t>B.04.11</t>
  </si>
  <si>
    <t>B.04.12</t>
  </si>
  <si>
    <t>05.001.0105-0</t>
  </si>
  <si>
    <t>05.001.0134-0</t>
  </si>
  <si>
    <t>05.001.0009-0</t>
  </si>
  <si>
    <t>05.002.0014-0</t>
  </si>
  <si>
    <t>05.001.0146-0</t>
  </si>
  <si>
    <t>05.001.0145-0</t>
  </si>
  <si>
    <t>05.001.0008-0</t>
  </si>
  <si>
    <t>05.001.0142-0</t>
  </si>
  <si>
    <t>B.05 - MOVIMENTAÇÃO DE TERRA</t>
  </si>
  <si>
    <t>B.05.01</t>
  </si>
  <si>
    <t>B.05.02</t>
  </si>
  <si>
    <t>B.05.03</t>
  </si>
  <si>
    <t>B.05.04</t>
  </si>
  <si>
    <t>B.05.05</t>
  </si>
  <si>
    <t>B.05.06</t>
  </si>
  <si>
    <t>B.05.07</t>
  </si>
  <si>
    <t>B.06 - ESTRUTURA</t>
  </si>
  <si>
    <t>03.009.0015-0</t>
  </si>
  <si>
    <t>03.001.0002-1</t>
  </si>
  <si>
    <t>20.104.0005-0</t>
  </si>
  <si>
    <t>01.005.0004-0</t>
  </si>
  <si>
    <t>B.06.01</t>
  </si>
  <si>
    <t>B.06.02</t>
  </si>
  <si>
    <t>B.06.03</t>
  </si>
  <si>
    <t>B.06.04</t>
  </si>
  <si>
    <t>B.06.05</t>
  </si>
  <si>
    <t>B.06.06</t>
  </si>
  <si>
    <t>B.06.07</t>
  </si>
  <si>
    <t>B.06.08</t>
  </si>
  <si>
    <t>B.06.09</t>
  </si>
  <si>
    <t>B.06.10</t>
  </si>
  <si>
    <t>B.07 – ALVENARIA E DIVISÓRIAS</t>
  </si>
  <si>
    <t>B.07.01</t>
  </si>
  <si>
    <t>B.07.02</t>
  </si>
  <si>
    <t>11.013.0130-0</t>
  </si>
  <si>
    <t>11.026.0030-0</t>
  </si>
  <si>
    <t>11.005.0001-1</t>
  </si>
  <si>
    <t>11.009.0072-1</t>
  </si>
  <si>
    <t>11.009.0070-1</t>
  </si>
  <si>
    <t>11.009.0060-1</t>
  </si>
  <si>
    <t>11.025.0009-0</t>
  </si>
  <si>
    <t>11.025.0006-0</t>
  </si>
  <si>
    <t>B.07.03</t>
  </si>
  <si>
    <t>12.005.0080-0</t>
  </si>
  <si>
    <t>12.005.0010-0</t>
  </si>
  <si>
    <t>12.035.0005-0</t>
  </si>
  <si>
    <t>B.08 - REVESTIMENTO</t>
  </si>
  <si>
    <t>B.08.01</t>
  </si>
  <si>
    <t>B.08.02</t>
  </si>
  <si>
    <t>B.08.03</t>
  </si>
  <si>
    <t>B.08.04</t>
  </si>
  <si>
    <t>13.001.0026-0</t>
  </si>
  <si>
    <t>13.380.0100-0</t>
  </si>
  <si>
    <t>13.380.0016-0</t>
  </si>
  <si>
    <t>B.08.05</t>
  </si>
  <si>
    <t>B.08.06</t>
  </si>
  <si>
    <t>B.08.07</t>
  </si>
  <si>
    <t>B.08.08</t>
  </si>
  <si>
    <t>B.08.09</t>
  </si>
  <si>
    <t>B.08.10</t>
  </si>
  <si>
    <t>B.08.11</t>
  </si>
  <si>
    <t>B.09 - PAVIMENTO</t>
  </si>
  <si>
    <t>13.030.0255-0</t>
  </si>
  <si>
    <t>13.030.0291-0</t>
  </si>
  <si>
    <t>13.348.0075-0</t>
  </si>
  <si>
    <t>11.013.0006-0</t>
  </si>
  <si>
    <t>13.301.0120-1</t>
  </si>
  <si>
    <t>13.175.0010-0</t>
  </si>
  <si>
    <t>13.348.0050-0</t>
  </si>
  <si>
    <t>13.385.0008-0</t>
  </si>
  <si>
    <t>B.09.01</t>
  </si>
  <si>
    <t>B.09.02</t>
  </si>
  <si>
    <t>B.09.03</t>
  </si>
  <si>
    <t>B.09.04</t>
  </si>
  <si>
    <t>B.10 - IMPERMEABILIZAÇÃO E COBERTURA</t>
  </si>
  <si>
    <t>B.10.01</t>
  </si>
  <si>
    <t>13.440.0025-0</t>
  </si>
  <si>
    <t>13.373.0021-0</t>
  </si>
  <si>
    <t>08.027.0037-0</t>
  </si>
  <si>
    <t>B.10.02</t>
  </si>
  <si>
    <t>B.10.03</t>
  </si>
  <si>
    <t>B.10.04</t>
  </si>
  <si>
    <t>B.10.05</t>
  </si>
  <si>
    <t>B.10.06</t>
  </si>
  <si>
    <t>B.10.07</t>
  </si>
  <si>
    <t>B.10.08</t>
  </si>
  <si>
    <t>B.10.09</t>
  </si>
  <si>
    <t>B.10.10</t>
  </si>
  <si>
    <t>B.10.11</t>
  </si>
  <si>
    <t>B.10.12</t>
  </si>
  <si>
    <t>B.11.01</t>
  </si>
  <si>
    <t>B.11 - ESQUADRIAS</t>
  </si>
  <si>
    <t>16.005.0075-0</t>
  </si>
  <si>
    <t>16.013.0001-0</t>
  </si>
  <si>
    <t>16.007.0030-0</t>
  </si>
  <si>
    <t>16.001.0050-0</t>
  </si>
  <si>
    <t>16.001.0074-0</t>
  </si>
  <si>
    <t>16.001.0085-0</t>
  </si>
  <si>
    <t>16.002.0005-0</t>
  </si>
  <si>
    <t>16.002.0015-0</t>
  </si>
  <si>
    <t>16.005.0028-0</t>
  </si>
  <si>
    <t>16.036.0062-0</t>
  </si>
  <si>
    <t>B.11.02</t>
  </si>
  <si>
    <t>B.11.03</t>
  </si>
  <si>
    <t>B.11.04</t>
  </si>
  <si>
    <t>B.11.05</t>
  </si>
  <si>
    <t>B.11.06</t>
  </si>
  <si>
    <t>B.11.07</t>
  </si>
  <si>
    <t>B.11.08</t>
  </si>
  <si>
    <t>B.11.09</t>
  </si>
  <si>
    <t>B.11.10</t>
  </si>
  <si>
    <t>B.11.11</t>
  </si>
  <si>
    <t>B.11.12</t>
  </si>
  <si>
    <t>B.11.13</t>
  </si>
  <si>
    <t>B.11.14</t>
  </si>
  <si>
    <t>B.11.15</t>
  </si>
  <si>
    <t>B.11.16</t>
  </si>
  <si>
    <t>B.11.17</t>
  </si>
  <si>
    <t>B.11.18</t>
  </si>
  <si>
    <t>B.11.19</t>
  </si>
  <si>
    <t>B.11.20</t>
  </si>
  <si>
    <t>B.11.21</t>
  </si>
  <si>
    <t>B.11.22</t>
  </si>
  <si>
    <t>B.11.23</t>
  </si>
  <si>
    <t>B.11.24</t>
  </si>
  <si>
    <t>B.11.25</t>
  </si>
  <si>
    <t>B.11.26</t>
  </si>
  <si>
    <t>B.11.27</t>
  </si>
  <si>
    <t>B.11.28</t>
  </si>
  <si>
    <t>B.11.29</t>
  </si>
  <si>
    <t>B.11.30</t>
  </si>
  <si>
    <t>B.12.01</t>
  </si>
  <si>
    <t>B.12 - INSTALAÇÕES HIDROSSANITÁRIAS</t>
  </si>
  <si>
    <t>B.12.02</t>
  </si>
  <si>
    <t>B.12.03</t>
  </si>
  <si>
    <t>B.12.04</t>
  </si>
  <si>
    <t>18.016.0205-0</t>
  </si>
  <si>
    <t>14.006.0023-0</t>
  </si>
  <si>
    <t>14.006.0021-0</t>
  </si>
  <si>
    <t>14.007.0057-0</t>
  </si>
  <si>
    <t>14.004.0015-0</t>
  </si>
  <si>
    <t>14.003.0241-0</t>
  </si>
  <si>
    <t>05.054.0001-0</t>
  </si>
  <si>
    <t>05.057.0010-0</t>
  </si>
  <si>
    <t>14.002.0182-0</t>
  </si>
  <si>
    <t>14.002.0180-0</t>
  </si>
  <si>
    <t>14.002.0452-5</t>
  </si>
  <si>
    <t>14.007.0276-0</t>
  </si>
  <si>
    <t>14.006.0088-0</t>
  </si>
  <si>
    <t>14.007.0085-0</t>
  </si>
  <si>
    <t>14.003.0230-0</t>
  </si>
  <si>
    <t>14.003.0070-0</t>
  </si>
  <si>
    <t>14.007.0266-0</t>
  </si>
  <si>
    <t>14.007.0284-0</t>
  </si>
  <si>
    <t>14.007.0296-0</t>
  </si>
  <si>
    <t>18.016.0125-0</t>
  </si>
  <si>
    <t>14.002.0240-0</t>
  </si>
  <si>
    <t>14.002.0013-0</t>
  </si>
  <si>
    <t>13.045.0040-0</t>
  </si>
  <si>
    <t>14.004.0040-0</t>
  </si>
  <si>
    <t>09.015.0048-0</t>
  </si>
  <si>
    <t>09.015.0074-0</t>
  </si>
  <si>
    <t>12.007.0020-0</t>
  </si>
  <si>
    <t>14.002.0084-0</t>
  </si>
  <si>
    <t>B.12.05</t>
  </si>
  <si>
    <t>B.12.06</t>
  </si>
  <si>
    <t>B.12.07</t>
  </si>
  <si>
    <t>B.12.08</t>
  </si>
  <si>
    <t>B.12.09</t>
  </si>
  <si>
    <t>B.12.10</t>
  </si>
  <si>
    <t>B.12.11</t>
  </si>
  <si>
    <t>B.12.12</t>
  </si>
  <si>
    <t>B.12.13</t>
  </si>
  <si>
    <t>B.12.14</t>
  </si>
  <si>
    <t>B.12.15</t>
  </si>
  <si>
    <t>B.12.16</t>
  </si>
  <si>
    <t>B.12.17</t>
  </si>
  <si>
    <t>B.12.18</t>
  </si>
  <si>
    <t>B.12.19</t>
  </si>
  <si>
    <t>B.12.20</t>
  </si>
  <si>
    <t>B.12.21</t>
  </si>
  <si>
    <t>B.12.22</t>
  </si>
  <si>
    <t>B.12.23</t>
  </si>
  <si>
    <t>B.12.24</t>
  </si>
  <si>
    <t>B.12.25</t>
  </si>
  <si>
    <t>B.12.26</t>
  </si>
  <si>
    <t>B.13.01</t>
  </si>
  <si>
    <t>B.13.02</t>
  </si>
  <si>
    <t>B.13.03</t>
  </si>
  <si>
    <t>B.13 - INSTALAÇÕES ELÉTRICAS</t>
  </si>
  <si>
    <t>15.003.0379-0</t>
  </si>
  <si>
    <t>18.006.0020-0</t>
  </si>
  <si>
    <t>15.004.0131-0</t>
  </si>
  <si>
    <t>18.019.0010-0</t>
  </si>
  <si>
    <t>18.002.0070-0</t>
  </si>
  <si>
    <t>15.004.0110-0</t>
  </si>
  <si>
    <t>15.003.0361-0</t>
  </si>
  <si>
    <t>18.002.0095-0</t>
  </si>
  <si>
    <t>15.003.0179-0</t>
  </si>
  <si>
    <t>18.002.0055-0</t>
  </si>
  <si>
    <t>15.004.0050-0</t>
  </si>
  <si>
    <t>18.003.0015-0</t>
  </si>
  <si>
    <t>18.021.0035-0</t>
  </si>
  <si>
    <t>15.028.0010-0</t>
  </si>
  <si>
    <t>15.036.0029-0</t>
  </si>
  <si>
    <t>15.038.0201-0</t>
  </si>
  <si>
    <t>15.038.0251-0</t>
  </si>
  <si>
    <t>15.045.0092-0</t>
  </si>
  <si>
    <t>B.13.04</t>
  </si>
  <si>
    <t>B.13.05</t>
  </si>
  <si>
    <t>B.13.06</t>
  </si>
  <si>
    <t>B.13.07</t>
  </si>
  <si>
    <t>B.13.08</t>
  </si>
  <si>
    <t>B.13.09</t>
  </si>
  <si>
    <t>B.13.10</t>
  </si>
  <si>
    <t>B.13.11</t>
  </si>
  <si>
    <t>B.13.12</t>
  </si>
  <si>
    <t>B.13.13</t>
  </si>
  <si>
    <t>B.13.14</t>
  </si>
  <si>
    <t>B.13.15</t>
  </si>
  <si>
    <t>B.13.16</t>
  </si>
  <si>
    <t>B.13.17</t>
  </si>
  <si>
    <t>B.13.18</t>
  </si>
  <si>
    <t>B.13.19</t>
  </si>
  <si>
    <t>B.13.20</t>
  </si>
  <si>
    <t>B.13.21</t>
  </si>
  <si>
    <t>B.14 - INSTALAÇÕES ESPECIAIS</t>
  </si>
  <si>
    <t>B.14.01</t>
  </si>
  <si>
    <t>B.14.02</t>
  </si>
  <si>
    <t>B.14.03</t>
  </si>
  <si>
    <t>B.14.04</t>
  </si>
  <si>
    <t>B.14.05</t>
  </si>
  <si>
    <t>B.14.06</t>
  </si>
  <si>
    <t>B.14.07</t>
  </si>
  <si>
    <t>B.14.08</t>
  </si>
  <si>
    <t>B.14.09</t>
  </si>
  <si>
    <t>B.14.10</t>
  </si>
  <si>
    <t>B.14.11</t>
  </si>
  <si>
    <t>B.14.12</t>
  </si>
  <si>
    <t>B.14.13</t>
  </si>
  <si>
    <t>B.14.14</t>
  </si>
  <si>
    <t>B.14.15</t>
  </si>
  <si>
    <t>B.14.16</t>
  </si>
  <si>
    <t>B.14.17</t>
  </si>
  <si>
    <t>B.15 - PINTURA</t>
  </si>
  <si>
    <t>B.15.01</t>
  </si>
  <si>
    <t>15.015.0250-0</t>
  </si>
  <si>
    <t>18.027.0494-0</t>
  </si>
  <si>
    <t>15.016.0060-0</t>
  </si>
  <si>
    <t>15.015.0065-0</t>
  </si>
  <si>
    <t>18.027.0455-0</t>
  </si>
  <si>
    <t>15.020.0168-0</t>
  </si>
  <si>
    <t>18.027.0097-0</t>
  </si>
  <si>
    <t>15.007.0511-0</t>
  </si>
  <si>
    <t>21.001.0160-0</t>
  </si>
  <si>
    <t>21.015.0208-0</t>
  </si>
  <si>
    <t>15.036.0070-0</t>
  </si>
  <si>
    <t>15.003.0391-0</t>
  </si>
  <si>
    <t>15.008.0095-0</t>
  </si>
  <si>
    <t>15.008.0080-0</t>
  </si>
  <si>
    <t>15.007.0415-0</t>
  </si>
  <si>
    <t>15.007.0570-0</t>
  </si>
  <si>
    <t>15.007.0605-0</t>
  </si>
  <si>
    <t>15.007.0528-0</t>
  </si>
  <si>
    <t>15.007.0645-0</t>
  </si>
  <si>
    <t>06.069.0005-0</t>
  </si>
  <si>
    <t>18.016.0106-0</t>
  </si>
  <si>
    <t>14.010.0015-5</t>
  </si>
  <si>
    <t>18.016.0100-0</t>
  </si>
  <si>
    <t>18.200.0004-0</t>
  </si>
  <si>
    <t>18.200.0005-0</t>
  </si>
  <si>
    <t>05.054.0120-0</t>
  </si>
  <si>
    <t>05.054.0130-0</t>
  </si>
  <si>
    <t>05.054.0100-0</t>
  </si>
  <si>
    <t>05.054.0105-0</t>
  </si>
  <si>
    <t>18.027.0040-0</t>
  </si>
  <si>
    <t>17.013.0030-0</t>
  </si>
  <si>
    <t>18.016.0002-0</t>
  </si>
  <si>
    <t>18.034.0210-0</t>
  </si>
  <si>
    <t>B.15.02</t>
  </si>
  <si>
    <t>B.15.03</t>
  </si>
  <si>
    <t>B.15.04</t>
  </si>
  <si>
    <t>B.15.05</t>
  </si>
  <si>
    <t>B.15.06</t>
  </si>
  <si>
    <t>B.15.07</t>
  </si>
  <si>
    <t>B.15.08</t>
  </si>
  <si>
    <t>B.15.09</t>
  </si>
  <si>
    <t>B.16 - DRENAGEM PLUVIAL E ESGOTAMENTO SANITÁRIO</t>
  </si>
  <si>
    <t>B.16.01</t>
  </si>
  <si>
    <t>B.16.02</t>
  </si>
  <si>
    <t>B.16.03</t>
  </si>
  <si>
    <t>B.16.04</t>
  </si>
  <si>
    <t>B.16.05</t>
  </si>
  <si>
    <t>B.16.06</t>
  </si>
  <si>
    <t>B.16.07</t>
  </si>
  <si>
    <t>B.16.08</t>
  </si>
  <si>
    <t>B.17 - SERVIÇOS COMPLEMENTARES</t>
  </si>
  <si>
    <t>B.17.01</t>
  </si>
  <si>
    <t>B.17.02</t>
  </si>
  <si>
    <t>B.17.03</t>
  </si>
  <si>
    <t>B.17.04</t>
  </si>
  <si>
    <t>B.17.05</t>
  </si>
  <si>
    <t>B.17.06</t>
  </si>
  <si>
    <t>17.017.0321-0</t>
  </si>
  <si>
    <t>17.017.0100-0</t>
  </si>
  <si>
    <t>17.017.0140-0</t>
  </si>
  <si>
    <t>17.040.0024-0</t>
  </si>
  <si>
    <t>17.017.0350-0</t>
  </si>
  <si>
    <t>17.017.0320-0</t>
  </si>
  <si>
    <t>17.025.0005-1</t>
  </si>
  <si>
    <t>15.001.0026-0</t>
  </si>
  <si>
    <t>06.015.0060-0</t>
  </si>
  <si>
    <t>06.003.0011-0</t>
  </si>
  <si>
    <t>15.001.0027-0</t>
  </si>
  <si>
    <t>06.004.0060-0</t>
  </si>
  <si>
    <t>15.070.0012-0</t>
  </si>
  <si>
    <t>05.050.0001-0</t>
  </si>
  <si>
    <t>09.003.0190-0</t>
  </si>
  <si>
    <t>09.003.0193-0</t>
  </si>
  <si>
    <t>09.006.0003-0</t>
  </si>
  <si>
    <t>09.001.0001-1</t>
  </si>
  <si>
    <t>05.055.0010-0</t>
  </si>
  <si>
    <t>MZ-COMP-001-A</t>
  </si>
  <si>
    <t>MOBILIZAÇÃO E DESMOBILIZAÇÃO DE CONTAINER</t>
  </si>
  <si>
    <t>MZ-COMP-002-A</t>
  </si>
  <si>
    <t>ESTACA MEGA</t>
  </si>
  <si>
    <t>MZ-COMP-003-A</t>
  </si>
  <si>
    <t>MOBILIZAÇÃO E DESMOBILIZAÇÃO DE ESTACA ESCAVADA</t>
  </si>
  <si>
    <t>MZ-COMP-004-A</t>
  </si>
  <si>
    <t>ESTACA ESCAVADA MECANICAMENTE, SEM FLUIDO ESTABILIZANTE, COM 30CM DE DIÂMETRO, CONCRETO LANÇADO POR CAMINHÃO BETONEIRA (EXCLUSIVE MOBILIZAÇÃO E DESMOBILIZAÇÃO). AF_01/2020_PA (CONFORME PROJETO) – 100897 ADAP</t>
  </si>
  <si>
    <t>14.002.0102-0</t>
  </si>
  <si>
    <t>14.010.0015-F</t>
  </si>
  <si>
    <t>COLOCAÇÃO DE MASTRO METALICO EM TUBO DE FERRO GALVANIZADO COM FIXAÇÃO EM CONCRETO 30X30X50CM, EXCLUSIVE MASTRO METALICO</t>
  </si>
  <si>
    <t>14.002.0452-F</t>
  </si>
  <si>
    <t>COLOCAÇÃO DE JANELA BASCULANTE EM ACO LAMINADO A FRIO COM ADICAO DE COBRE,DE 1 SECAO COM 4 BASCULAS,MEDINDO 1,00X1,00M,PRE-PINTADA,COMPLETA,COM 2 QUADROS FIXOS (1 SUPERIOR E 1 INFERIOR) E 2 PARTES LATERAIS FIXAS COM DIVISOES,EXCLUSIVE VIDRO.</t>
  </si>
  <si>
    <t>A.05 - MOVIMENTAÇÃO DE TERRA</t>
  </si>
  <si>
    <t>A.06 - ESTRUTURA</t>
  </si>
  <si>
    <t>A.07 – ALVENARIA E DIVISÓRIAS</t>
  </si>
  <si>
    <t>A.08 - REVESTIMENTO</t>
  </si>
  <si>
    <t>A.09 - PAVIMENTO</t>
  </si>
  <si>
    <t>A.10 - IMPERMEABILIZAÇÃO E COBERTURA</t>
  </si>
  <si>
    <t>A.11 - ESQUADRIAS</t>
  </si>
  <si>
    <t>A.12 - INSTALAÇÕES HIDROSSANITÁRIAS</t>
  </si>
  <si>
    <t>A.13 - INSTALAÇÕES ELÉTRICAS</t>
  </si>
  <si>
    <t>A.14 - INSTALAÇÕES ESPECIAIS</t>
  </si>
  <si>
    <t>A.15 - PINTURA</t>
  </si>
  <si>
    <t>A.16 - DRENAGEM PLUVIAL</t>
  </si>
  <si>
    <t>A.17 - SERVIÇOS COMPLEMENTARES</t>
  </si>
  <si>
    <t>TOTAL DO SERVIÇO A:</t>
  </si>
  <si>
    <t xml:space="preserve">TOTAL DO SERVIÇO A (com BDI) :  </t>
  </si>
  <si>
    <t>TOTAL DO SERVIÇO B:</t>
  </si>
  <si>
    <t xml:space="preserve">TOTAL DO SERVIÇO B (com BDI) :  </t>
  </si>
  <si>
    <t xml:space="preserve">TOTAL DO ORÇAMENTO : </t>
  </si>
  <si>
    <t>A.17.01</t>
  </si>
  <si>
    <t>R01 – Fev / 2026</t>
  </si>
  <si>
    <t>0,45</t>
  </si>
  <si>
    <t>0,15</t>
  </si>
  <si>
    <t>02.006.0010-A</t>
  </si>
  <si>
    <t>ALUGUEL DE CONTAINER (MODULO METALICO ICAVEL) P/ESCRITORIO,MEDINDO APROX.2,30M LARGURA,6,00M COMPRIMENTO E 2,50M ALTURA,COMPOSTO CHAPAS ACO C/NERVURAS TRAPEZOIDAIS,ISOLAMENTO TERMO-ACUSTICO FORRO,CHASSIS REFORCADO E PISO EM COMPENSADO NAVAL,INCLUINDO INSTALACOES ELETRICAS,EXCLUSIVE TRANSPORTE (VIDEITEM 04.005.0300),CARGA E DESCARGA (VIDE ITEM 04.013.0015)</t>
  </si>
  <si>
    <t>UNXMES</t>
  </si>
  <si>
    <t>1</t>
  </si>
  <si>
    <t>02.006.0015-A</t>
  </si>
  <si>
    <t>ALUGUEL CONTAINER (MODULO METALICO ICAVEL),P/ESCRITORIO C/WC,MED.APROX.2,30M LARG.6,00M COMPR.E 2,50M ALT.CHAPAS ACO C/NERVURAS TRAPEZOIDAIS,ISOLAMENTO TERMO-ACUSTICO FORRO,CHASSIS REFORCADO E PISO COMPENSADO NAVAL,INCLUINDO INST.ELETR.HIDROSSANITARIAS,SUPRIDO ACESSORIOS,1 BACIA SANITARIA E 1 LAVATORIO,EXCL.TRANSP.(04.005.0300),CARGA E DESCARGA (04.013.0015)</t>
  </si>
  <si>
    <t>2</t>
  </si>
  <si>
    <t>02.001.0001-A</t>
  </si>
  <si>
    <t>TAPUME DE VEDACAO OU PROTECAO,EXECUTADO C/CHAPAS DE MADEIRACOMPENSADA,RESINADA,LISA,DE COLAGEM FENOLICA,A PROVA D`AGUA,COM 2,20X1,10M E 6MM DE ESPESSURA,PREGADAS EM PECAS DE MADEIRA DE 3ª DE 3"X3" HORIZONTAIS E VERTICAIS A CADA 1,22M,EXCLUSIVE PINTURA</t>
  </si>
  <si>
    <t>M2</t>
  </si>
  <si>
    <t>88</t>
  </si>
  <si>
    <t>02.020.0001-A</t>
  </si>
  <si>
    <t>PLACA DE IDENTIFICACAO DE OBRA PUBLICA,INCLUSIVE PINTURA E SUPORTES DE MADEIRA.FORNECIMENTO E COLOCACAO</t>
  </si>
  <si>
    <t>6</t>
  </si>
  <si>
    <t>02.015.0001-A</t>
  </si>
  <si>
    <t>INSTALACAO E LIGACAO PROVISORIA PARA ABASTECIMENTO DE AGUA E ESGOTAMENTO SANITARIO EM CANTEIRO DE OBRAS,INCLUSIVE ESCAVACAO,EXCLUSIVE REPOSICAO DA PAVIMENTACAO DO LOGRADOURO PUBLICO</t>
  </si>
  <si>
    <t>02.016.0001-A</t>
  </si>
  <si>
    <t>INSTALACAO E LIGACAO PROVISORIA DE ALIMENTACAO DE ENERGIA ELETRICA,EM BAIXA TENSAO,PARA CANTEIRO DE OBRAS,M3-CHAVE 100A,CARGA 3KW,20CV,EXCLUSIVE O FORNECIMENTO DO MEDIDOR</t>
  </si>
  <si>
    <t>04.014.0095-A</t>
  </si>
  <si>
    <t>RETIRADA DE ENTULHO DE OBRA COM CACAMBA DE ACO TIPO CONTAINER COM 5M3 DE CAPACIDADE,INCLUSIVE CARREGAMENTO,TRANSPORTE E DESCARREGAMENTO.CUSTO POR UNIDADE DE CACAMBA E INCLUI A TAXA PARA DESCARGA EM LOCAIS AUTORIZADOS</t>
  </si>
  <si>
    <t>25</t>
  </si>
  <si>
    <t>01.018.0002-A</t>
  </si>
  <si>
    <t>LOCACAO DE OBRA COM APARELHO TOPOGRAFICO SOBRE CERCA DE MARCACAO,INCLUSIVE CONSTRUCAO DESTA E SUA PRE-LOCACAO E O FORNECIMENTO DO MATERIAL E TENDO POR MEDICAO O PERIMETRO A CONSTRUIR</t>
  </si>
  <si>
    <t>22</t>
  </si>
  <si>
    <t>05.001.0020-A</t>
  </si>
  <si>
    <t>DEMOLICAO DE PISO DE MARMORE,SOLEIRAS,PEITORIS E ESCADAS COM RESPECTIVA CAMADA DE ARGAMASSA DE ASSENTAMENTO,INCLUSIVE EMPILHAMENTO LATERAL DENTRO DO CANTEIRO DE SERVICO</t>
  </si>
  <si>
    <t>77,39</t>
  </si>
  <si>
    <t>05.001.0016-A</t>
  </si>
  <si>
    <t>DEMOLICAO MANUAL DE PISO CIMENTADO,EXCLUSIVE A BASE DE CONCRETO,INCLUSIVE EMPILHAMENTO LATERAL DENTRO DO CANTEIRO DE SERVICO</t>
  </si>
  <si>
    <t>64,04</t>
  </si>
  <si>
    <t>09.005.0155-A</t>
  </si>
  <si>
    <t>CAPINA PARA CONSTRUCAO DE TRILHAS E ACEIROS,SOBRE MATERIAL DE 1ª CATEGORIA,A CEU ABERTO,ATE A PROFUNDIDADE DE 0,10M</t>
  </si>
  <si>
    <t>110</t>
  </si>
  <si>
    <t>03.001.0001-B</t>
  </si>
  <si>
    <t>ESCAVACAO MANUAL DE VALA/CAVA EM MATERIAL DE 1ª CATEGORIA (A(AREIA,ARGILA OU PICARRA),ATE 1,50M DE PROFUNDIDADE,EXCLUSIVE ESCORAMENTO E ESGOTAMENTO</t>
  </si>
  <si>
    <t>M3</t>
  </si>
  <si>
    <t>6,24</t>
  </si>
  <si>
    <t>03.011.0015-B</t>
  </si>
  <si>
    <t>REATERRO DE VALA/CAVA COM MATERIAL DE BOA QUALIDADE,UTILIZANDO VIBRO COMPACTADOR PORTATIL,EXCLUSIVE MATERIAL</t>
  </si>
  <si>
    <t>3,12</t>
  </si>
  <si>
    <t>08.001.0002-B</t>
  </si>
  <si>
    <t>BASE DE BRITA GRADUADA,INCLUSIVE FORNECIMENTO DOS MATERIAIS,MEDIDA APOS A COMPACTACAO</t>
  </si>
  <si>
    <t>28</t>
  </si>
  <si>
    <t>03.001.0085-B</t>
  </si>
  <si>
    <t>ESCAVACAO MANUAL EM MATERIAL DE 1ªCATEGORIA,A CEU ABERTO,PARA PROFUNDIDADES MAIORES QUE 0,50M COM REMOCAO ATE 1 DAM</t>
  </si>
  <si>
    <t>04.005.0003-A</t>
  </si>
  <si>
    <t>TRANSPORTE DE CARGA DE QUALQUER NATUREZA,EXCLUSIVE AS DESPESAS DE CARGA E DESCARGA,TANTO DE ESPERA DO CAMINHAO COMO DO SERVENTE OU EQUIPAMENTO AUXILIAR,A VELOCIDADE MEDIA DE 50KM/H,EM CAMINHAO DE CARROCERIA FIXA A OLEO DIESEL,COM CAPACIDADE UTIL DE 7,5T</t>
  </si>
  <si>
    <t>T X KM</t>
  </si>
  <si>
    <t>614,84</t>
  </si>
  <si>
    <t>04.010.0045-A</t>
  </si>
  <si>
    <t>CARGA E DESCARGA MECANICA DE AGREGADOS,TERRA,ESCOMBROS,MATERIAL A GRANEL,UTILIZANDO CAMINHAO BASCULANTE A OLEO DIESEL,COM CAPACIDADE UTIL DE 8T,CONSIDERANDO O TEMPO PARA CARGA,DESCARGA E MANOBRA,EXCLUSIVE DESPESAS COM A PA-CARREGADEIRA EMPREGADA NA CARGA,COM A CAPACIDADE DE 1,50M3</t>
  </si>
  <si>
    <t>59,12</t>
  </si>
  <si>
    <t>3</t>
  </si>
  <si>
    <t>580</t>
  </si>
  <si>
    <t>TRATAMENTO DE JUNTA DE DILATAÇÃO, COM TARUGO DE POLIETILENO E SELANTE PU, INCLUSO PREENCHIMENTO COM ESPUMA EXPANSIVA PU. AF_09/2023</t>
  </si>
  <si>
    <t>40</t>
  </si>
  <si>
    <t>13.001.0010-B</t>
  </si>
  <si>
    <t>CHAPISCO EM SUPERFICIE DE CONCRETO OU ALVENARIA,COM ARGAMASSA DE CIMENTO E AREIA,NO TRACO 1:3,COM 5MM DE ESPESSURA</t>
  </si>
  <si>
    <t>18,72</t>
  </si>
  <si>
    <t>13.008.0010-A</t>
  </si>
  <si>
    <t>REBOCO EXTERNO OU INTERNO COM ARGAMASSA DE CIMENTO,CAL HIDRATADA EM PO E AREIA FINA,NO TRACO 1:3:5,COM ESPESSURA DE 3MM,APLICADO SOBRE EMBOCO EXISTENTE,EXCLUSIVE EMBOCO</t>
  </si>
  <si>
    <t>17.018.0112-A</t>
  </si>
  <si>
    <t>PINTURA COM TINTA LATEX SEMIBRILHANTE,FOSCA OU ACETINADA,CLASSIFICACAO PREMIUM OU STANDARD (NBR 15079),PARA INTERIOR E EXTERIOR,BRANCA OU COLORIDA,SOBRE TIJOLO,CONCRETO LISO,CIMENTO SEM AMIANTO,E REVESTIMENTO,INCLUSIVE LIXAMENTO,UMA DEMAO DE SELADOR ACRILICO,DEMAO DE MEIA MASSA E DUAS DEMAOS DE ACABAMENTO</t>
  </si>
  <si>
    <t>149,76</t>
  </si>
  <si>
    <t>13.380.0012-A</t>
  </si>
  <si>
    <t>PISO DE GRANITINA,COMPREENDENDO:A)LASTRO,COM 4CM DE ESPESSURA MEDIA,DE ARGAMASSA DE CIMENTO E AREIA GROSSA,NO TRACO 1:4;B) CAMADA DE GRANITINA,COM 3CM DE ESPESSURA,FEITA COM GRANILHA Nº1 PRETA E CIMENTO,SUPERFICIE ESTUCADA APOS A FUNDICAO,SEM POLIMENTO</t>
  </si>
  <si>
    <t>13.380.0015-A</t>
  </si>
  <si>
    <t>RODAPE DE MARMORITE,FUNDIDO NO LOCAL,COM 10CM DE ALTURA,1CMDE ESPESSURA,TERMINANDO EM CANTO RETO JUNTO AO PISO,FEITO COM CIMENTO E GRANILHA Nº1 BRANCA,COM POLIMENTO MANUAL,O MARMORITE E EXECUTADO SOBRE EMBOCO PREVIO NAO INCLUIDO NESTA</t>
  </si>
  <si>
    <t>49,92</t>
  </si>
  <si>
    <t>13.373.0020-A</t>
  </si>
  <si>
    <t>PISO DE CONCRETO ARMADO MONOLITICO,C/JUNTA FRIA,ALISADO C/REGUA VIBRATORIA,ESPESSURA 10CM,SOBRE TERRENO ACERTADO E SOBRE LASTRO DE BRITA,EXCLUSIVE ACERTO DO TERRENO,INCLUSIVE BRITA,LONA DE TECIDO RESINADO,TELA SOLDADA 15X15CM #4,2MM(DUPLA),CONCRETO USINADO RESISTENCIA A COMPRESSAO 20MPA C/TRANSPORTE DO CONCRETO E TODA A MAO-DE-OBRA E EQUIPAMENTOS NECESSARIOS</t>
  </si>
  <si>
    <t>05.001.0360-A</t>
  </si>
  <si>
    <t>LIMPEZA DE PISOS CIMENTADOS</t>
  </si>
  <si>
    <t>300</t>
  </si>
  <si>
    <t>0,55</t>
  </si>
  <si>
    <t>0,85</t>
  </si>
  <si>
    <t>5</t>
  </si>
  <si>
    <t>02.006.0030-A</t>
  </si>
  <si>
    <t>ALUGUEL CONTAINER(MODULO METALICO ICAVEL),SANITARIO-VESTIARIO,MED.APROX.2,30M LARG.6,00M COMPR.2,50M ALT.CHAPAS ACO NERVURAS TRAPEZOIDAIS,ISOLAMENTO TERMO-ACUSTICO FORRO,CHASSIS REFORCADO PISO COMPENSADO NAVAL,INCL.INST.ELETR.HIDROSSANITARIAS,SUPRIDO ACESS.7 BACIAS SANITARIAS,2 LAVATORIOS E 2 MICTORIOS,EXCL.TRANSP.(04.005.0300),CARGA E DESCARGA(04.013.0015)</t>
  </si>
  <si>
    <t>01.001.0150-A</t>
  </si>
  <si>
    <t>CONTROLE TECNOLOGICO DE OBRAS EM CONCRETO ARMADO CONSIDERANDO APENAS O CONTROLE DO CONCRETO E CONSTANDO DE COLETA,MOLDAGEM E CAPEAMENTO DE CORPOS DE PROVA,TRANSPORTE ATE 50KM,ENSAIOS DE RESISTENCIA A COMPRESSAO AOS 3, 7 E 28 DIAS E "SLUMP TEST",MEDIDO POR M3 DE CONCRETO COLOCADO NAS FORMAS</t>
  </si>
  <si>
    <t>170,43</t>
  </si>
  <si>
    <t>92,14</t>
  </si>
  <si>
    <t>ESTRUTURA DE MADEIRA PROVISÓRIA PARA SUPORTE DE CAIXA D'ÁGUA ELEVADA DE 2000 LITROS. AF_03/2024</t>
  </si>
  <si>
    <t>18.021.0042-A</t>
  </si>
  <si>
    <t>RESERVATORIO APOIADO PARA ARMAZENAMENTO DE AGUA POTAVEL OU PARA APROVEITAMENTO DE AGUA DA CHUVA AAC,EM FIBRA DE VIDRO OU POLIETILENO,COM CAPACIDADE EM TORNO DE 2000L,INCLUSIVE TAMPA DE VEDACAO COM ESCOTILHA E FIXADORES,CONFORME ABNT NBR 15527,12217 E 8220.FORNECIMENTO</t>
  </si>
  <si>
    <t>05.001.0025-A</t>
  </si>
  <si>
    <t>DEMOLICAO MANUAL DE ALVENARIA DE BLOCOS DE CONCRETO,INCLUSIVE EMPILHAMENTO LATERAL DENTRO DO CANTEIRO DE SERVICO</t>
  </si>
  <si>
    <t>8,74</t>
  </si>
  <si>
    <t>05.001.0074-A</t>
  </si>
  <si>
    <t>REMOCAO DE FORRO OU LAMBRI DE FRISOS DE MADEIRA OU PVC,PLACAS DE AGLOMERADO PRENSADO OU SEMELHANTES,EXCLUSIVE O ENGRADAMENTO</t>
  </si>
  <si>
    <t>207,74</t>
  </si>
  <si>
    <t>05.001.0825-A</t>
  </si>
  <si>
    <t>LIMPEZA E POLIMENTO DE PISO DE MARMORITE,ANTIGO,USANDO ESTUQUE COM ADESIVO,CIMENTO BRANCO E CORANTE,SENDO 2 POLIMENTOS MECANICOS</t>
  </si>
  <si>
    <t>25,6</t>
  </si>
  <si>
    <t>05.001.0105-A</t>
  </si>
  <si>
    <t>REMOCAO CUIDADOSA DE DIVISORIA DE MARMORE</t>
  </si>
  <si>
    <t>19,24</t>
  </si>
  <si>
    <t>05.001.0134-A</t>
  </si>
  <si>
    <t>ARRANCAMENTO DE PORTAS,JANELAS E CAIXILHOS DE AR CONDICIONADO OU OUTROS</t>
  </si>
  <si>
    <t>13</t>
  </si>
  <si>
    <t>05.001.0147-A</t>
  </si>
  <si>
    <t>ARRANCAMENTO DE GRADES,GRADIS,ALAMBRADOS,CERCAS E PORTOES</t>
  </si>
  <si>
    <t>39,27</t>
  </si>
  <si>
    <t>05.001.0009-A</t>
  </si>
  <si>
    <t>DEMOLICAO DE REVESTIMENTO EM AZULEJOS,CERAMICAS OU MARMORE EM PAREDE,EXCLUSIVE A CAMADA DE ASSENTAMENTO</t>
  </si>
  <si>
    <t>79,04</t>
  </si>
  <si>
    <t>05.002.0014-A</t>
  </si>
  <si>
    <t>DEMOLICAO COM EQUIPAMENTO DE AR COMPRIMIDO,DE PASSEIO CIMENTADO COM ESPESSURA ATE 10CM,INCLUSIVE EMPILHAMENTO LATERAL DENTRO DO CANTEIRO DE SERVICO</t>
  </si>
  <si>
    <t>389,72</t>
  </si>
  <si>
    <t>05.001.0146-A</t>
  </si>
  <si>
    <t>ARRANCAMENTO DE BANCADA DE PIA/LAVATORIO OU BANCA SECA DE ATE 1,00M DE ALTURA E ATE 0,80M DE LARGURA</t>
  </si>
  <si>
    <t>05.001.0145-A</t>
  </si>
  <si>
    <t>ARRANCAMENTO DE APARELHOS SANITARIOS</t>
  </si>
  <si>
    <t>9</t>
  </si>
  <si>
    <t>05.001.0008-A</t>
  </si>
  <si>
    <t>DEMOLICAO DE REVESTIMENTO EM ARGAMASSA DE CIMENTO E AREIA EM PAREDE</t>
  </si>
  <si>
    <t>50</t>
  </si>
  <si>
    <t>05.001.0142-A</t>
  </si>
  <si>
    <t>ARRANCAMENTO DE MEIOS-FIOS,DE GRANITO OU CONCRETO,RETOS OU CURVOS,INCLUSIVE EMPILHAMENTO LATERAL DENTRO DO CANTEIRO DE SERVICO</t>
  </si>
  <si>
    <t>54,45</t>
  </si>
  <si>
    <t>03.009.0015-A</t>
  </si>
  <si>
    <t>ATERRO COM MATERIAL DE 1ª CATEGORIA,COMPACTADO MANUALMENTE EM CAMADAS DE 20CM DE MATERIAL APILOADO,PROVENIENTE DE JAZIDA DISTANTE ATE 10KM,INCLUSIVE ESCAVACAO,CARGA,TRANSPORTE EM CAMINHAO BASCULANTE,DESCARGA,ESPALHAMENTO E IRRIGACAO MANUAIS</t>
  </si>
  <si>
    <t>140,17</t>
  </si>
  <si>
    <t>49,97</t>
  </si>
  <si>
    <t>03.001.0002-B</t>
  </si>
  <si>
    <t>ESCAVACAO MANUAL DE VALA/CAVA EM MATERIAL DE 1ª CATEGORIA (AREIA,ARGILA OU PICARRA),ENTRE 1,50 E 3,00M DE PROFUNDIDADE,EXCLUSIVE ESCORAMENTO E ESGOTAMENTO</t>
  </si>
  <si>
    <t>7,89</t>
  </si>
  <si>
    <t>43</t>
  </si>
  <si>
    <t>41,04</t>
  </si>
  <si>
    <t>20.104.0005-A</t>
  </si>
  <si>
    <t>SAIBRO,EXCLUSIVE TRANSPORTE,INCLUSIVE CARGA NO CAMINHAO</t>
  </si>
  <si>
    <t>123,35</t>
  </si>
  <si>
    <t>01.005.0004-A</t>
  </si>
  <si>
    <t>PREPARO MANUAL DE TERRENO,COMPREENDENDO ACERTO,RASPAGEM EVENTUAL ATE 0.30M DE PROFUNDIDADE E AFASTAMENTO LATERAL DO MATERIAL EXCEDENTE,INCLUSIVE COMPACTACAO MANUAL</t>
  </si>
  <si>
    <t>508,34</t>
  </si>
  <si>
    <t>11.013.0130-A</t>
  </si>
  <si>
    <t>CONCRETO ARMADO,FCK=20MPA,INCLUINDO MATERIAIS PARA 1,00M3 DE CONCRETO(IMPORTADO DE USINA)ADENSADO E COLOCADO,12,00M2 DEAREA MOLDADA,FORMAS CONFORME O ITEM 11.004.0022,60KG DE ACOCA-50,INCLUSIVE MAO-DE-OBRA PARA CORTE,DOBRAGEM,MONTAGEM E COLOCACAO NAS FORMAS,EXCLUSIVE ESCORAMENTO</t>
  </si>
  <si>
    <t>3,36</t>
  </si>
  <si>
    <t>11.026.0030-A</t>
  </si>
  <si>
    <t>MURO DE CONTENCAO DE TALUDES EM ALVENARIA DE BLOCO DE CONCRETO ESTRUTURAL DE(19X19X39)CM,ATE 1,80M DE ALTURA,INCLUINDO BASE DE CONCRETO,ACO CA-50 E ENCHIMENTO DE BLOCOS E MEDIDO PELA AREA REAL</t>
  </si>
  <si>
    <t>12,44</t>
  </si>
  <si>
    <t>11.005.0001-B</t>
  </si>
  <si>
    <t>FORMAS DE CHAPAS DE MADEIRA COMPENSADA,EMPREGANDO-SE AS DE 14MM,RESINADAS,E TAMBEM AS DE 20MM DE ESPESSURA,PLASTIFICADAS,SERVINDO 4 VEZES,E A MADEIRA AUXILIAR SERVINDO 3 VEZES,INCLUSIVE FORNECIMENTO E DESMOLDAGEM,EXCLUSIVE ESCORAMENTO</t>
  </si>
  <si>
    <t>719,39</t>
  </si>
  <si>
    <t>11.009.0072-B</t>
  </si>
  <si>
    <t>BARRA DE ACO CA-50,COM SALIENCIA OU MOSSA,COEFICIENTE DE CONFORMACAO SUPERFICIAL MINIMO (ADERENCIA) IGUAL A 1,5,DIAMETRO DE 8 A 12,5MM,DESTINADA A ARMADURA DE CONCRETO ARMADO,COMPREENDENDO 10% DE PERDAS DE PONTAS E ARAME 18.FORNECIMENTO,CORTE,DOBRAGEM,MONTAGEM E COLOCACAO DO ACO NAS FORMAS</t>
  </si>
  <si>
    <t>KG</t>
  </si>
  <si>
    <t>4312</t>
  </si>
  <si>
    <t>11.009.0070-B</t>
  </si>
  <si>
    <t>BARRA DE ACO CA-50,COM SALIENCIA OU MOSSA,COEFICIENTE DE CONFORMACAO SUPERFICIAL MINIMO (ADERENCIA) IGUAL A 1,5,DIAMETRO DE 6,3MM,DESTINADA A ARMADURA DE CONCRETO ARMADO,COMPREENDENDO 10% DE PERDAS DE PONTAS E ARAME 18.FORNECIMENTO,CORTE,DOBRAGEM,MONTAGEM E COLOCACAO DO ACO NAS FORMAS</t>
  </si>
  <si>
    <t>1684</t>
  </si>
  <si>
    <t>11.009.0060-B</t>
  </si>
  <si>
    <t>FIO DE ACO CA-60,REDONDO,COM SALIENCIA OU MOSSA,COEFICIENTEDE CONFORMACAO SUPERFICIAL MINIMO (ADERENCIA) IGUAL A 1,5,DIAMETRO ENTRE 4,2 A 5MM,DESTINADO A ARMADURA DE PECAS DE CONCRETO ARMADO,COMPREENDENDO 10% DE PERDAS DE PONTAS E ARAME 18.FORNECIMENTO,CORTE,DOBRAGEM,MONTAGEM E COLOCACAO DO ACO NAS FORMAS</t>
  </si>
  <si>
    <t>497</t>
  </si>
  <si>
    <t>11.025.0009-A</t>
  </si>
  <si>
    <t>CONCRETO BOMBEADO,FCK=25MPA,COMPREENDENDO O FORNECIMENTO DECONCRETO IMPORTADO DE USINA,COLOCACAO NAS FORMAS,ESPALHAMENTO,ADENSAMENTO MECANICO E ACABAMENTO</t>
  </si>
  <si>
    <t>95,41</t>
  </si>
  <si>
    <t>11.025.0006-A</t>
  </si>
  <si>
    <t>CONCRETO BOMBEADO,FCK=20MPA,COMPREENDENDO O FORNECIMENTO DECONCRETO IMPORTADO DE USINA,COLOCACAO NAS FORMAS,ESPALHAMENTO,ADENSAMENTO MECANICO E ACABAMENTO</t>
  </si>
  <si>
    <t>1,58</t>
  </si>
  <si>
    <t>57,61</t>
  </si>
  <si>
    <t>196</t>
  </si>
  <si>
    <t>12.005.0080-A</t>
  </si>
  <si>
    <t>ALVENARIA DE BLOCOS DE CONCRETO 20X20X40CM,ASSENTES COM ARGAMASSA DE CIMENTO E AREIA,NO TRACO 1:6,EM PAREDES DE 0,20M DE ESPESSURA,DE SUPERFICIE CORRIDA,ATE 3,00M DE ALTURA E MEDIDA PELA AREA REAL</t>
  </si>
  <si>
    <t>12,15</t>
  </si>
  <si>
    <t>12.005.0010-A</t>
  </si>
  <si>
    <t>ALVENARIA DE BLOCOS DE CONCRETO 10X20X40CM,ASSENTES COM ARGAMASSA DE CIMENTO E AREIA,NO TRACO 1:8,EM PAREDES DE 0,10M DEESPESSURA,DE SUPERFICIE CORRIDA,ATE 3,00M DE ALTURA E MEDIDA PELA AREA REAL</t>
  </si>
  <si>
    <t>194,5</t>
  </si>
  <si>
    <t>12.035.0005-A</t>
  </si>
  <si>
    <t>PAREDE DIVISORIA PARA SANITARIO EM GRANITO CINZA CORUMBA,COM 2CM DE ESPESSURA,POLIDA NAS DUAS FACES,FIXACAO PISO OU PAREDE,EXCLUSIVE FERRAGENS PARA FIXACAO.FORNECIMENTO E COLOCACAO</t>
  </si>
  <si>
    <t>18,48</t>
  </si>
  <si>
    <t>13.001.0026-A</t>
  </si>
  <si>
    <t>EMBOCO COM ARGAMASSA DE CIMENTO E AREIA,NO TRACO 1:3 COM 2CM DE ESPESSURA,INCLUSIVE CHAPISCO DE CIMENTO E AREIA,NO TRACO 1:3</t>
  </si>
  <si>
    <t>499,92</t>
  </si>
  <si>
    <t>13.380.0100-A</t>
  </si>
  <si>
    <t>RECOMPOSICAO DE PISO DE MARMORITE,CONSIDERANDO 1CM DE ESPESSURA DE CAMADA DE MARMORITE E LASTRO DE ARGAMASSA COM 4CM DEESPESSURA,EXCLUSIVE POLIMENTO</t>
  </si>
  <si>
    <t>45,35</t>
  </si>
  <si>
    <t>13.380.0016-A</t>
  </si>
  <si>
    <t>RODAPE DE MARMORITE,FUNDIDO NO LOCAL,COM 10CM DE ALTURA,1CMDE ESPESSURA,TERMINANDO EM CANTO RETO JUNTO AO PISO,FEITO COM CIMENTO E GRANILHA Nº1 PRETA,COM POLIMENTO MANUAL,O MARMORITE E EXECUTADO SOBRE EMBOCO PREVIO NAO INCLUIDO NESTA</t>
  </si>
  <si>
    <t>24,41</t>
  </si>
  <si>
    <t>13.030.0255-A</t>
  </si>
  <si>
    <t>REVESTIMENTO DE PAREDES COM LADRILHOS CERAMICOS COM MEDIDASEM TORNO DE (10X10)CM,EM PLACA TELADA NO FORMATO EM TORNO DE (30X30)CM,NAS CORES BRANCO,CINZA,BEGE,CREME,AZUL,MARROM E PRETO,CONFORME ABNT NBR 16928,ASSENTE COM ARGAMASSA COLANTE,REJUNTAMENTO COM ARGAMASSA INDUSTRIALIZADA,EXCLUSIVE CHAPISCO E EMBOCO</t>
  </si>
  <si>
    <t>128,49</t>
  </si>
  <si>
    <t>13.030.0291-A</t>
  </si>
  <si>
    <t>REVESTIMENTO DE PAREDES COM CERAMICA,COM MEDIDAS EM TORNO DE (32X57)CM,ASSENTE CONFORME ITEM 13.025.0058</t>
  </si>
  <si>
    <t>51,68</t>
  </si>
  <si>
    <t>13.348.0075-A</t>
  </si>
  <si>
    <t>SOLEIRA EM GRANITO CINZA ANDORINHA,ESPESSURA DE 2CM,COM 2 POLIMENTOS,LARGURA DE 15CM,ASSENTADO COM ARGAMASSA DE CIMENTO, SAIBRO E AREIA, NO TRACO 1:2:2, E REJUNTAMENTO COM CIMENTOBRANCO E CORANTE</t>
  </si>
  <si>
    <t>3,2</t>
  </si>
  <si>
    <t>11.013.0006-A</t>
  </si>
  <si>
    <t>CHAPIM DE CONCRETO ARMADO,APARENTE,COM ACABAMENTO DESEMPENADO,MEDINDO (22X10)CM,CONFORME PROJETO TIPO Nº 6062/EMOP,FUNDIDO NO LOCAL</t>
  </si>
  <si>
    <t>101,35</t>
  </si>
  <si>
    <t>13.301.0120-B</t>
  </si>
  <si>
    <t>CONTRAPISO,BASE OU CAMADA REGULARIZADORA,EXECUTADA COM ARGAMASSA DE CIMNENTO E AREIA,NO TRACO 1:4,NA ESPESSURA DE 2,5CM</t>
  </si>
  <si>
    <t>412,94</t>
  </si>
  <si>
    <t>13.175.0010-A</t>
  </si>
  <si>
    <t>FORRO DE PVC EM REGUAS DE 200MM DE LARGURA, ESPESSURA IGUALOU SUPERIOR A 8MM, ENCAIXADOS ENTRE SI, INCLUSIVE RODAFORRODE PVC PARA ACABAMENTO, ESTRUTURA EM METALON (20X20)MM E PARAFUSOS DE FIXACAO. FORNECIMENTO E COLOCACAO</t>
  </si>
  <si>
    <t>89,7</t>
  </si>
  <si>
    <t>13.348.0050-A</t>
  </si>
  <si>
    <t>PEITORIL EM GRANITO CINZA ANDORINHA,ESPESSURA DE 2CM,LARGURA 15 A 18CM,ASSENTADO COM NATA DE CIMENTO SOBRE ARGAMASSA DECIMENTO,SAIBRO E AREIA,NO TRACO 1:3:3 E REJUNTAMENTO COM CIMENTO BRANCO</t>
  </si>
  <si>
    <t>13.385.0008-A</t>
  </si>
  <si>
    <t>DEGRAU DE ESCADA DE ALTA RESISTENCIA,COMPOSTA DE CAPA E ESPELHO,EM ARGAMASSA DE CIMENTO E AGREGADOS MINERAIS,NA COR NATURAL DE CIMENTO,INCLUSIVE 3 POLIMENTOS</t>
  </si>
  <si>
    <t>1,8</t>
  </si>
  <si>
    <t>13.440.0025-A</t>
  </si>
  <si>
    <t>REVESTIMENTO PISO SINT.,PISTA ATLETISMO,MOLD."IN LOCO",CAMADA MANTA PRE-FABR.PARTICULAS BORR.SBR AGLUTINADAS POLIURETANOESPECIAL MDI,FIXADA CONTRAPISO EXISTENTE,ADESIVO POLIURETANOBICOMPONENTE E ADICIONADO UMA CAMADA SUPERIOR RESINA POLIURETANO BICOMPONENTE AUTONIVELANTE ESPECIAL,RECOBERTA C/CAMADAGRANULOS BORR.ESPECIAL EPDM ALTA RESIST.USO,ESP.MEDIA 14MM</t>
  </si>
  <si>
    <t>264,8</t>
  </si>
  <si>
    <t>13.373.0021-A</t>
  </si>
  <si>
    <t>PISO DE CONCRETO ARMADO MONOLITICO,COM JUNTA FRIA,ALISADO COM REGUA VIBRATORIA,ESPESSURA DE 10CM,SOBRE TERRENO ACERTADOE SOBRE LASTRO DE BRITA,EXCLUSIVE ACERTO DO TERRENO E TELA,INCLUSIVE BRITA E LONA DE TECIDO RESINADO, CONCRETO USINADORESISTENCIA A COMPRESSAO DE 20MPA COM TRANSPORTE DO CONCRETO E TODA A MAO-DE-OBRA E EQUIPAMENTOS NECESSARIOS</t>
  </si>
  <si>
    <t>9,75</t>
  </si>
  <si>
    <t>EXECUÇÃO DE PASSEIO (CALÇADA) OU PISO DE CONCRETO COM CONCRETO MOLDADO IN LOCO, USINADO, ACABAMENTO CONVENCIONAL, ESPESSURA 8 CM, ARMADO. AF_08/2022</t>
  </si>
  <si>
    <t>87,15</t>
  </si>
  <si>
    <t>08.027.0037-A</t>
  </si>
  <si>
    <t>MEIO-FIO RETO DE CONCRETO SIMPLES FCK=15MPA,PRE-MOLDADO,TIPO DER-RJ,MEDINDO 0,15M NA BASE E COM ALTURA DE 0,45M,REJUNTAMENTO COM ARGAMASSA DE CIMENTO E AREIA,NO TRACO 1:3,5,COM FORNECIMENTO DE TODOS OS MATERIAIS,ESCAVACAO E REATERRO</t>
  </si>
  <si>
    <t>TRAMA DE AÇO COMPOSTA POR TERÇAS PARA TELHADOS DE ATÉ 2 ÁGUAS PARA TELHA ONDULADA DE FIBROCIMENTO, METÁLICA, PLÁSTICA OU TERMOACÚSTICA, INCLUSO TRANSPORTE VERTICAL, EXCLUSIVE PINTURA. AF_10/2025_PS</t>
  </si>
  <si>
    <t>123,45</t>
  </si>
  <si>
    <t>16.005.0075-A</t>
  </si>
  <si>
    <t>COBERTURA TERMO-ISOLANTE,DUPLA,TRAPEZOIDAL,GALVALUME 0,40MM,P/USO ONDE SE REQUER CONFORTO TERMICO,DUPLA ESTANQUEIDADE LATERAL,S/PINTURA,RECHEIO DE POLIESTIRENO EXPANDIDO(EPS ALTURA=40MM)C/RETARDANTE A CHAMA E DENSIDADE CONFORME ABNT NBR-11.752,LARGURA UTIL DE 0,99M,COMPRIMENTO ATE 12,00M,INCL.ACESSORIOS P/FIXACAO,ALTURA TOTAL 78,8MM.FORNECIMENTO E COLOCACAO</t>
  </si>
  <si>
    <t>16.013.0001-A</t>
  </si>
  <si>
    <t>RETIRADA E RECOLOCACAO DE TELHAS FRANCESAS,INCLUSIVE CUMEEIRA,EXCLUSIVE O FORNECIMENTO DO MATERIAL NOVO,MEDIDAS PELA AREA REAL DE COBERTURA</t>
  </si>
  <si>
    <t>199,96</t>
  </si>
  <si>
    <t>TELHA DE MARSELHA COMUM DE 1ª</t>
  </si>
  <si>
    <t>3200</t>
  </si>
  <si>
    <t>16.007.0030-A</t>
  </si>
  <si>
    <t>CALHA EM CHAPA DE ACO GALVANIZADO N°24 COM 75CM DE DESENVOLVIMENTO.FORNECIMENTO E COLOCACAO</t>
  </si>
  <si>
    <t>183,2</t>
  </si>
  <si>
    <t>16.001.0074-A</t>
  </si>
  <si>
    <t>TESOURA COMPLETA EM MADEIRA APARELHADA,PARA VAO DE 8,00M.FORNECIMENTO E COLOCACAO</t>
  </si>
  <si>
    <t>16.001.0050-A</t>
  </si>
  <si>
    <t>MADEIRAMENTO PARA COBERTURA EM DUAS AGUAS EM TELHAS CERAMICAS,CONSTITUIDO DE CUMEEIRA E TERCAS DE 3"X4.1/2",CAIBROS DE 3"X1.1/2",RIPAS DE 1,5X4CM,TUDO EM MADEIRA SERRADA,SEM TESOURA OU PONTALETE,MEDIDO PELA AREA REAL DO MADEIRAMENTO.FORNECIMENTO E COLOCACAO</t>
  </si>
  <si>
    <t>18,02</t>
  </si>
  <si>
    <t>16.001.0085-A</t>
  </si>
  <si>
    <t>PONTALETE DE MADEIRA SERRADA,EM PECAS DE 3"X3",VERTICAIS E HORIZONTAIS,PARA COBERTURA DE TELHAS CERAMICAS,MEDIDO PELA AREA REAL DA COBERTURA DO TELHADO.FORNECIMENTO E COLOCACAO</t>
  </si>
  <si>
    <t>16.002.0005-A</t>
  </si>
  <si>
    <t>COBERTURA EM TELHA CERAMICA FRANCESA,EXCLUSIVE CUMEEIRA E MADEIRAMENTO.MEDIDA PELA AREA REAL DA COBERTURA.FORNECIMENTO E COLOCACAO</t>
  </si>
  <si>
    <t>16.002.0015-A</t>
  </si>
  <si>
    <t>CUMEEIRA PARA COBERTURA EM TELHAS FRANCESAS,COLONIAIS,ROMANA OU PORTUGUESA.FORNECIMENTO E COLOCACAO</t>
  </si>
  <si>
    <t>1,7</t>
  </si>
  <si>
    <t>16.005.0028-A</t>
  </si>
  <si>
    <t>RUFO DE GALVALUME COM MEDIDAS APROXIMADAS DE (0,5X300)MM.FORNECIMENTO E COLOCACAO</t>
  </si>
  <si>
    <t>10,6</t>
  </si>
  <si>
    <t>16.036.0062-A</t>
  </si>
  <si>
    <t>IMPERMEABILIZACAO/REVESTIMENTO DE LAJES,TANQUES,PISCINAS,RESERVATORIOS,ARQUIBANCADAS,ESTACIONAMENTOS,A BASE DE POLIUREIA,ISENTO DE SOLVENTES,MOLDADO NO LOCAL,CURA RAPIDA,A QUENTE,APLICADO COM EQUIPAMENTO BICOMPONENTE TIPO HOT SPRAY,COM 2,50MM DE ESPESSURA,SEM PROTECAO MECANICA</t>
  </si>
  <si>
    <t>4,8</t>
  </si>
  <si>
    <t>18.016.0205-A</t>
  </si>
  <si>
    <t>CORRIMAO DUPLO EM TUBO DE ACO INOX COM DIAMETRO DE 1.1/2",BARRA SUPERIOR COM ALTURA DE 92CM E BARRA INFERIOR COM ALTURADE 70CM,FIXADO EM MONTANTES DE ACO INOX COM DIAMETRO DE 1.1/2",CONFORME ABNT NBR 9050 PARA ACESSIBILIDADE.FORNECIMENTO E COLOCACAO</t>
  </si>
  <si>
    <t>21,02</t>
  </si>
  <si>
    <t>14.006.0023-A</t>
  </si>
  <si>
    <t>PORTA DE MADEIRA,EM COMPENSADO,COM NUCLEO DO TIPO COLMEIA,COM MEDIDAS APROXIMADAS DE (90X210X3,5)CM,FOLHEADA NAS 2 FACES,CONFORME ABNT NBR 15930,EXCLUSIVE FERRAGENS,MARCO E ALIZARES.FORNECIMENTO E COLOCACAO</t>
  </si>
  <si>
    <t>14.006.0021-A</t>
  </si>
  <si>
    <t>PORTA DE MADEIRA,EM COMPENSADO,COM NUCLEO DO TIPO COLMEIA,COM MEDIDAS APROXIMADAS DE (80X210X3,5)CM,FOLHEADA NAS 2 FACES,CONFORME ABNT NBR 15930,EXCLUSIVE FERRAGENS,MARCO E ALIZARES.FORNECIMENTO E COLOCACAO</t>
  </si>
  <si>
    <t>14.007.0057-A</t>
  </si>
  <si>
    <t>FERRAGENS P/PORTA MADEIRA,1 FOLHA DE ABRIR,INTERNA,CONSTANDO DE FORN.S/COLOC.(ESTA INCLUIDA NO FORN.E COLOC.DAS ESQUADRIAS),DE:-FECHADURA DE EMBUTIR EM METAL C/ACABAMENTO CROMADO;-MACANETA TIPO ALAVANCA EM METAL C/ACABAMENTO CROMADO;-ROSETA EM METAL C/ACABAMENTO CROMADO;-3 DOBRADICAS DE FERRO GALVANIZADO DE 3"X2.1/2",COM PINO E BOLAS DE LATAO</t>
  </si>
  <si>
    <t>14.004.0015-A</t>
  </si>
  <si>
    <t>VIDRO PLANO TRANSPARENTE,COMUM,DE 4MM DE ESPESSURA.FORNECIMENTO E COLOCACAO</t>
  </si>
  <si>
    <t>3,38</t>
  </si>
  <si>
    <t>14.003.0241-A</t>
  </si>
  <si>
    <t>VISOR DE ALUMINIO ANODIZADO FOSCO,SERIE 25,EXCLUSIVE O VIDRO.FORNECIMENTO E COLOCACAO</t>
  </si>
  <si>
    <t>3,02</t>
  </si>
  <si>
    <t>05.054.0001-A</t>
  </si>
  <si>
    <t>PLACA DE ACRILICO PARA IDENTIFICACAO DE PORTAS,MEDINDO (25X8)CM.FORNECIMENTO E COLOCACAO</t>
  </si>
  <si>
    <t>26</t>
  </si>
  <si>
    <t>05.057.0010-A</t>
  </si>
  <si>
    <t>PLACA DE IDENTIFICACAO EM ACO INOXIDAVEL,ESCRITA EM BRAILLE,MEDINDO (8X25)CM,CONFORME ABNT NBR 9050.FORNECIMENTO E COLOCACAO</t>
  </si>
  <si>
    <t>14.002.0182-A</t>
  </si>
  <si>
    <t>GRADIL EM BARRAS DE ACO COM DIAMETRO DE 3/4",FORMANDO MODULOS DE 2,00M,COM 1,80M DE ALTURA.INCLUSIVE PINTURA.FORNECIMENTO E COLOCACAO</t>
  </si>
  <si>
    <t>19</t>
  </si>
  <si>
    <t>14.002.0180-A</t>
  </si>
  <si>
    <t>GRADIL EM BARRAS DE ACO C/DIAMETRO DE 1/2", ESPACADOS 15CM,MONTANTES EM ACO REDONDO 2" E 2 BARRAS CHATAS DE (2"X5/8")HORIZONTAIS,TENDO 2,50M DE LARGURA E 1,60M DE ALTURA,INCLUSIVE PINTURA.FORNECIMENTO E COLOCACAO</t>
  </si>
  <si>
    <t>21</t>
  </si>
  <si>
    <t>14.002.0102-A</t>
  </si>
  <si>
    <t>PORTAO CORRER UMA OU DUAS FLS.,EM GRADIL METAL.,EXECUT.PAINEL ACO GALV.(GRAMATURA MIN.40G/M2),MALHA RETANG.(200X50)MM EFIO ACO BITOLA MIN.4,3MM,MONT.INTERMED.ACO GALV.(60X40)MM,EXTREMIDADES MONT.DIM.MIN.(80X80)MM ENGASTADOS BASE CONCR.(EXCL.ESTA),PINT.ELETROSTATICA,ESP.MIN.100 MICRAS,NAS CORES VERDE OU BRANCA,INCL.TRINCO,TRILHO E ROLDANAS.FORN.E COLOC.</t>
  </si>
  <si>
    <t>7,35</t>
  </si>
  <si>
    <t>14.007.0276-A</t>
  </si>
  <si>
    <t>FECHADURA DE SOBREPOR,COM CILINDRO,EM METAL COM ACABAMENTO CROMADO,PARA PORTAO.FORNECIMENTO</t>
  </si>
  <si>
    <t>14.006.0088-A</t>
  </si>
  <si>
    <t>PORTA DE MADEIRA,EM COMPENSADO,COM NUCLEO DO TIPO COLMEIA,FOLHEADA NAS 2 FACES,COM MEDIDAS APROXIMADAS DE (60X180X3,5)CM,MARCO DE (7X3)CM,CONFORME ABNT NBR 15930,EXCLUSIVE FERRAGENS.FORNECIMENTO E COLOCACAO</t>
  </si>
  <si>
    <t>8</t>
  </si>
  <si>
    <t>14.007.0085-A</t>
  </si>
  <si>
    <t>FERRAGENS P/PORTA MADEIRA COLOC.DIVISORIAS MARMORE,MARMORITE OU CONCRETO,ATE 3CM ESP.CONSTANDO FORN.S/COLOC.(ESTA INCLUIDA FORN.COLOC.ESQUADRIAS),DE:-2 DOBRADICAS C/UMA ABAS "U",LATAO,ACABAMENTO CROMADO,P/DIVISORIAS MARMORE;-FECHO SOBREPOR,TIPO "LIVRE-OCUPADO",RETANGULAR,METAL C/ACABAMENTO CROMADO,;-BATENTE "U",LATAO,ACABAMENTO CROMADO,P/DIVISORIAS MARMORE</t>
  </si>
  <si>
    <t>14.003.0230-A</t>
  </si>
  <si>
    <t>PORTA DE ALUMINIO ANODIZADO AO NATURAL,PERFIL SERIE 25,EM LAMBRI HORIZONTAL,EXCLUSIVE FECHADURA.FORNECIMENTO E COLOCACAO</t>
  </si>
  <si>
    <t>0,75</t>
  </si>
  <si>
    <t>14.003.0070-A</t>
  </si>
  <si>
    <t>JANELA BASCULANTE DE ALUMINIO ANODIZADO AO NATURAL,COM 1 ORDEM E BASCULA INFERIOR FIXA,EM PERFIS SERIE 28.FORNECIMENTO E COLOCACAO</t>
  </si>
  <si>
    <t>0,72</t>
  </si>
  <si>
    <t>14.007.0266-A</t>
  </si>
  <si>
    <t>FERRAGENS P/PORTAS DE ABRIR,DE FERRO OU ALUMINIO,CONSTANDO DE FORNECIMENTO DAS PECAS,EXCL.DOBRADICAS:-FECHADURA DE EMBUTIR P/MONTANTES ESTREITOS,EM METAL C/ACABAMENTO CROMADO;-ESPELHO,ACABAMENTO CROMADO OU ROSETA EM METAL C/ACABAMENTO CROMADO;-MACANETA TIPO ALAVANCA,EM METAL COM ACABAMENTO CROMADO</t>
  </si>
  <si>
    <t>12</t>
  </si>
  <si>
    <t>14.007.0284-A</t>
  </si>
  <si>
    <t>DOBRADICA 2.1/2"X1.3/8",DE LATAO CROMADO,COM PINO E BOLAS DE LATAO.FORNECIMENTO</t>
  </si>
  <si>
    <t>14.007.0296-A</t>
  </si>
  <si>
    <t>FECHO DE SOBREPOR "LIVRE-OCUPADO",INCLUSIVE TARGETA COM TRANCA FIXA.FORNECIMENTO</t>
  </si>
  <si>
    <t>4</t>
  </si>
  <si>
    <t>18.016.0125-A</t>
  </si>
  <si>
    <t>BARRA DE APOIO(PUXADOR HORIZONTAL/VERTICAL)EM ACO INOXIDAVEL AISI 304,TUBO DE 1 1/4",INCLUSIVE FIXACAO COM PARAFUSOS INOXIDAVEIS E BUCHAS PLASTICAS,COM 40CM,PARA PORTAS DE SANITARIOS,VESTIARIOS E QUARTOS ACESSIVEIS EM LOCAIS DE HOSPEDAGEM E DE SAUDE,CONFORME ABNT NBR 9050 PARA ACESSIBILIDADE.FORNECIMENTO E COLOCACAO</t>
  </si>
  <si>
    <t>14.002.0240-A</t>
  </si>
  <si>
    <t>PROTECAO PARA PORTA EM ACO INOX ESCOVADO,CHAPA N°14,COM 30CM DE ALTURA.FORNECIMENTO E COLOCACAO</t>
  </si>
  <si>
    <t>7,2</t>
  </si>
  <si>
    <t>14.002.0013-A</t>
  </si>
  <si>
    <t>PORTA DE FERRO EM BARRAS HORIZONTAIS DE 1.1/4"X1/4" A CADA 10CM,CONTORNO DO MESMO MATERIAL,REVESTIDA COM CHAPA DE FERROGALVANIZADO Nº16,GUARNICAO EM CANTONEIRA DE 1.1/2"X1/8",COMFECHO PARA CADEADO DE 30MM, EXCLUSIVE ESTE. FORNECIMENTO E COLOCACAO</t>
  </si>
  <si>
    <t>5,88</t>
  </si>
  <si>
    <t>CADEADO COM DUPLA TRAVA, DISCO DE SEGURANCA ANTI GAZUA, CORPO DE LATAO MACICO, CILINDRO DE LATAO TREFILADO, DE 30MM</t>
  </si>
  <si>
    <t>13.045.0040-A</t>
  </si>
  <si>
    <t>PEITORIL DE MARMORE BRANCO NACIONAL,DE 2X18CM,COM 2 POLIMENTOS,ASSENTE COM ARGAMASSA DE CIMENTO,SAIBRO E AREIA,NO TRACO1:3:3 E NATA DE CIMENTO COMUM,REJUNTADO COM CIMENTO BRANCO</t>
  </si>
  <si>
    <t>4,2</t>
  </si>
  <si>
    <t>14.004.0040-A</t>
  </si>
  <si>
    <t>VIDRO,FANTASIA,DE 4MM DE ESPESSURA,DO TIPO MARTELADO,ARTICO,OU LIXA.FORNECIMENTO E COLOCACAO</t>
  </si>
  <si>
    <t>09.015.0048-A</t>
  </si>
  <si>
    <t>ALAMBRADO EM TELA DE ARAME GALVANIZADO N°12,MALHA LOSANGULAR DE (50X50)MM,FIXADA EM TUBOS DE FERRO GALVANIZADO (EXTERNAE INTERNAMENTE) COM DIAMETRO INTERNO DE 2" E ESPESSURA DE PAREDE DE 1/8",CHUMBADOS EM BLOCOS DE CONCRETO,INCLUSIVE ESCAVACAO,REATERRO,TRANSPORTE,CARGA,DESCARGA E PINTURA DOS TUBOS,COM 2 DEMAOS DE ACABAMENTO.FORNECIMENTO E COLOCACAO</t>
  </si>
  <si>
    <t>164,17</t>
  </si>
  <si>
    <t>09.015.0074-A</t>
  </si>
  <si>
    <t>CONTRAVENTAMENTO DE ALAMBRADO COM TUBOS DE FERRO GALVANIZADO(EXTERN.E INTERNAMENTE),C/DIAMETRO INTERNO DE 2" E ESPESSURA DE PAREDE DE 1/8".FORNECIMENTO E COLOCACAO</t>
  </si>
  <si>
    <t>25,38</t>
  </si>
  <si>
    <t>12.007.0020-A</t>
  </si>
  <si>
    <t>PAREDE DE BLOCOS VAZADOS(COBOGO),DE CIMENTO E AREIA,COM PESO DE 9,6KG,39X39X7CM,ASSENTES COMO EM 12.006.0010</t>
  </si>
  <si>
    <t>14.002.0084-A</t>
  </si>
  <si>
    <t>PORTAO EM ESTRUTURA DE TUBOS DE FERRO GALVANIZADO DE 1" E 1.1/2",COM DUAS FOLHAS DE ABRIR,FECHAMENTO COM TELA DE ARAME GALVANIZADO Nº12,MALHA LOSANGULAR DE (50X50)MM,EXCLUSIVE FECHADURA.FORNECIMENTO E COLOCACAO</t>
  </si>
  <si>
    <t>2,1</t>
  </si>
  <si>
    <t>TORNEIRA METALICA CROMADA DE PAREDE LONGA PARA LAVATORIO, COM AREJADOR, ACIONAMENTO ALAVANCA, 1/4 DE VOLTA</t>
  </si>
  <si>
    <t>15.003.0379-A</t>
  </si>
  <si>
    <t>ASSENTAMENTO DE TORNEIRA(EXCLUSIVE FORNECIMENTO DO APARELHO),INCLUSIVE MATERIAIS NECESSARIOS</t>
  </si>
  <si>
    <t>VÁLVULA EM METAL CROMADO 1.1/2" X 1.1/2" PARA TANQUE OU LAVATÓRIO, COM OU SEM LADRÃO - FORNECIMENTO E INSTALAÇÃO. AF_01/2020</t>
  </si>
  <si>
    <t>SIFÃO DO TIPO GARRAFA/COPO EM PVC 1.1/4 X 1.1/2" - FORNECIMENTO E INSTALAÇÃO. AF_01/2020</t>
  </si>
  <si>
    <t>18.006.0020-A</t>
  </si>
  <si>
    <t>BACIA SANITARIA DE LOUCA BRANCA,INFANTIL,INCLUSIVE ACESSORIOS DE FIXACAO.FORNECIMENTO</t>
  </si>
  <si>
    <t>15.004.0131-A</t>
  </si>
  <si>
    <t>INSTALACAO E ASSENTAMENTO DE UMA BACIA SANITARIA E CAIXA DEDESCARGA (EXCL.ESTES) EM PAVIMENTO TERREO,PARTE DE UM CONJUNTO DE DOIS OU MAIS VASOS,COMPREENDENDO:INSTALACAO HIDRAULICA C/1,50M TUBO PVC 25MM,C/CONEXOES,ATE A CAIXA DE DESCARGA,LIGACAO ESGOTO C/2,00M TUBO PVC 100MM A CAIXA INSPECAO E TUBO DE VENTILACAO,INCLUSIVE CONEXOES,EXCLUSIVE TUBO VENTILACAO</t>
  </si>
  <si>
    <t>18.019.0010-A</t>
  </si>
  <si>
    <t>CAIXA DE DESCARGA DE PLASTICO EXTERNA.FORNECIMENTO</t>
  </si>
  <si>
    <t>18.002.0070-A</t>
  </si>
  <si>
    <t>BACIA SANITARIA DE LOUCA BRANCA,COM CAIXA ACOPLADA,PADRAO MEDIO LUXO,INCLUSIVE ASSENTO PLASTICO PADRAO MEDIO LUXO,RABICHO CROMADO,ANEL DE VEDACAO E ACESSORIOS DE FIXACAO.FORNECIMENTO</t>
  </si>
  <si>
    <t>15.004.0110-A</t>
  </si>
  <si>
    <t>INSTALACAO E ASSENTAMENTO DE BACIA SANITARIA COM CAIXA ACOPLADA (EXCLUSIVE ESTES) EM PAVIMENTO TERREO,COMPREENDENDO:INSTALACAO HIDRAULICA COM 2,00M DE TUBO DE PVC DE 25MM,COM CONEXOES,ATE A CAIXA,LIGACAO DE ESGOTO COM 3,00M DE TUBO DE PVC DE 100MM A CAIXA DE INSPECAO E TUBO DE VENTILACAO,INCLUSIVE CONEXOES,EXCLUSIVE O TUBO DE VENTILACAO</t>
  </si>
  <si>
    <t>15.003.0361-A</t>
  </si>
  <si>
    <t>RETIRADA E REASSENTAMENTO DE LAVATORIO,INCLUSIVE MATERIAIS NECESSARIOS</t>
  </si>
  <si>
    <t>18.002.0095-A</t>
  </si>
  <si>
    <t>BACIA SANITARIA DE LOUCA BRANCA,COM CAIXA ACOPLADA,CONFORMEABNT NBR 9050 PARA ACESSIBILIDADE,INCLUSIVE ASSENTO PLASTICO PADRAO MEDIO LUXO,RABICHO CROMADO,ANEL DE VEDACAO E ACESSORIOS DE FIXACAO.FORNECIMENTO</t>
  </si>
  <si>
    <t>15.003.0179-A</t>
  </si>
  <si>
    <t>GRELHA DE ACO INOX,15X15CM,SISTEMA ROTATIVO,COM CAIXILHO.FORNECIMENTO E COLOCACAO</t>
  </si>
  <si>
    <t>18.002.0055-A</t>
  </si>
  <si>
    <t>MICTORIO DE LOUCA BRANCA COM SIFAO INTEGRADO E MEDIDAS EM TORNO DE (33X28X53)CM,INCLUSIVE ACESSORIOS DE FIXACAO.FERRAGENS EM METAL CROMADO:REGISTRO DE PRESSAO 1416 DE 1/2" E TUBO DE LIGACAO DE 1/2".FORNECIMENTO</t>
  </si>
  <si>
    <t>15.004.0050-A</t>
  </si>
  <si>
    <t>INSTALACAO E ASSENTAMENTO DE MICTORIO(EXCLUSIVE FORNECIMENTO DO APARELHO),COMPREENDENDO:3,00M DE TUBO DE PVC DE 25MM,1,50M DE TUBOS DE PVC DE 40MM E 50MM,CADA,CONEXOES E RALO SIFONADO DE PVC COM 100X100X50MM COM TAMPA CEGA</t>
  </si>
  <si>
    <t>18.003.0015-A</t>
  </si>
  <si>
    <t>VALVULA DE FECHAMENTO AUTOMATICO,PARA MICTORIO,ACABAMENTO CROMADO.FORNECIMENTO</t>
  </si>
  <si>
    <t>18.021.0035-A</t>
  </si>
  <si>
    <t>RESERVATORIO APOIADO PARA ARMAZENAMENTO DE AGUA POTAVEL OU PARA APROVEITAMENTO DE AGUA DA CHUVA AAC,EM FIBRA DE VIDRO OU POLIETILENO,COM CAPACIDADE EM TORNO DE 1000L,INCLUSIVE TAMPA DE VEDACAO COM ESCOTILHA E FIXADORES,CONFORME ABNT NBR 15527,12217 E 8220.FORNECIMENTO</t>
  </si>
  <si>
    <t>15.028.0010-A</t>
  </si>
  <si>
    <t>COLOCACAO DE RESERVATORIO DE FIBROCIMENTO,FIBRA DE VIDRO OUSEMELHANTE COM 1000L,INCLUSIVE PECAS DE APOIO EM ALVENARIA E MADEIRA SERRADA,E FLANGES DE LIGACAO HIDRAULICA,EXCLUSIVE FORNECIMENTO DO RESERVATORIO</t>
  </si>
  <si>
    <t>15.036.0029-A</t>
  </si>
  <si>
    <t>TUBO DE PVC RIGIDO DE 32MM,SOLDAVEL,EXCLUSIVE CONEXOES,EMENDAS,ABERTURA E FECHAMENTO DE RASGO.FORNECIMENTO E ASSENTAMENTO</t>
  </si>
  <si>
    <t>CURVA DE PVC 90 GRAUS, SOLDAVEL, 32 MM, COR MARROM, PARA AGUA FRIA PREDIAL</t>
  </si>
  <si>
    <t>LUVA PVC SOLDAVEL, 32 MM, PARA AGUA FRIA PREDIAL</t>
  </si>
  <si>
    <t>TE SOLDAVEL, PVC, 90 GRAUS, 32 MM, PARA AGUA FRIA PREDIAL (NBR 5648)</t>
  </si>
  <si>
    <t>UNIAO PVC, SOLDAVEL, 32 MM, PARA AGUA FRIA PREDIAL</t>
  </si>
  <si>
    <t>15.038.0201-A</t>
  </si>
  <si>
    <t>ADAPTADOR SOLDAVEL CURTO COM BOLSA E ROSCA PARA REGISTRO,COM DIAMETRO DE 25MMX3/4".FORNECIMENTO</t>
  </si>
  <si>
    <t>15.038.0251-A</t>
  </si>
  <si>
    <t>BUCHA DE REDUCAO SOLDAVEL CURTA,COM DIAMETRO DE 32MMX25MM.FORNECIMENTO</t>
  </si>
  <si>
    <t>REGISTRO DE GAVETA BRUTO, LATÃO, ROSCÁVEL, 3/4" - FORNECIMENTO E INSTALAÇÃO. AF_08/2021</t>
  </si>
  <si>
    <t>15.045.0092-A</t>
  </si>
  <si>
    <t>CORTE E COLOCACAO DE CONEXOES EM TUBO DE PVC RIGIDO,SOLDAVEL PARA AGUA FRIA,COM DIAMETRO DE 32MM,EXCLUSIVE A PECA</t>
  </si>
  <si>
    <t>20</t>
  </si>
  <si>
    <t>15.015.0250-A</t>
  </si>
  <si>
    <t>INSTALACAO DE PONTO DE TOMADA,EMBUTIDO NA ALVENARIA,EQUIVALENTE A 2 VARAS DE ELETRODUTO DE PVC RIGIDO DE 3/4",18,00M DEFIO 2,5MM2,CAIXAS,CONEXOES E TOMADA DE EMBUTIR,2P+T,10A,PADRAO BRASILEIRO,COM PLACA FOSFORESCENTE,INCLUSIVE ABERTURA E FECHAMENTO DE RASGO EM ALVENARIA</t>
  </si>
  <si>
    <t>18.027.0494-A</t>
  </si>
  <si>
    <t>LUMINARIA LED TUBULAR DE SOBREPOR, 2X18W (INCLUSIVE LAMPADAS),CORPO EM CHAPA DE ACO TRATADA E PINTURA ELETROSTATICA BRANCA, REFLETOR EM ALUMINIO DE ALTO BRILHO, COM ALETAS, SEM REATOR. FORNECIMENTO E COLOCACAO</t>
  </si>
  <si>
    <t>15.016.0060-A</t>
  </si>
  <si>
    <t>INSTALACAO DE UM CONJUNTO DE 4 PONTOS DE LUZ,APARENTE,EQUIVALENTE A 7 VARAS DE ELETRODUTO RIGIDO,DE ACO CARBONO ESMALTADO,DE 3/4",50,00M DE FIO 2,5MM2,CAIXAS,CONEXOES,LUVAS,CURVA E INTERRUPTOR DE SOBREPOR COM PLACA FOSFORESCENTE</t>
  </si>
  <si>
    <t>15.015.0065-A</t>
  </si>
  <si>
    <t>INSTALACAO DE UM CONJUNTO DE 4 PONTOS DE LUZ,EMBUTIDO NA LAJE,EQUIVALENTE A 7 VARAS DE ELETRODUTO DE PVC RIGIDO DE 3/4",50,00M DE FIO 2,5MM2,CAIXAS,CONEXOES,LUVAS,CURVA E INTERRUPTOR DE EMBUTIR COM PLACA FOSFORESCENTE,INCLUSIVE ABERTURA E FECHAMENTO DE RASGO EM ALVENARIA</t>
  </si>
  <si>
    <t>18.027.0455-A</t>
  </si>
  <si>
    <t>GLOBO ESFERICO,PLAFONIER REPUXADO DE ALUMINIO COM DIFUSOR EM BASE DE VIDRO LEITOSO DE (10X15)CM.FORNECIMENTO E COLOCACAO</t>
  </si>
  <si>
    <t>15.020.0168-A</t>
  </si>
  <si>
    <t>LAMPADA LED,BULBO,PAR 38,16W,120/220V,BASE E-27.FORNECIMENTO E COLOCACAO</t>
  </si>
  <si>
    <t>18.027.0097-A</t>
  </si>
  <si>
    <t>LUMINARIA FECHADA (REFLETOR),PARA ILUMINACAO DE QUADRAS DE ESPORTES E AFINS,PARA LAMPADA LED DE 100W,INCLUSIVE ESTA.FORNECIMENTO E COLOCACAO</t>
  </si>
  <si>
    <t>POSTE DECORATIVO PARA JARDIM EM AÇO TUBULAR, H = *2,5* M, SEM LUMINÁRIA - FORNECIMENTO E INSTALAÇÃO. AF_04/2025</t>
  </si>
  <si>
    <t>7</t>
  </si>
  <si>
    <t>21.001.0160-A</t>
  </si>
  <si>
    <t>ASSENTAMENTO DE POSTE RETO,DE ACO DE 3,50 ATE 6,00M,COM FLANGE DE ACO SOLDADO NA SUA BASE,FIXADO POR PARAFUSOS CHUMBADORES ENGASTADOS EM FUNDACAO DE CONCRETO,EXCLUSIVE FUNDACAO EFORNECIMENTO DO POSTE</t>
  </si>
  <si>
    <t>21.015.0208-A</t>
  </si>
  <si>
    <t>ATERRAMENTO DE POSTE DE ACO,INCLUSIVE FORNECIMENTO DOS MATERIAIS</t>
  </si>
  <si>
    <t>15.007.0511-A</t>
  </si>
  <si>
    <t>QUADRO DE DISTRIBUICAO DE ENERGIA,100A,PARA DISJUNTORES TERMO-MAGNETICOS UNIPOLARES,DE EMBUTIR,COM PORTA E BARRAMENTOS DE FASE,NEUTRO E TERRA,TRIFASICO,PARA INSTALACAO DE ATE 32 DISJUNTORES COM DISPOSITIVO PARA CHAVE GERAL.FORNECIMENTO E COLOCACAO</t>
  </si>
  <si>
    <t>15.036.0070-A</t>
  </si>
  <si>
    <t>ELETRODUTO DE PVC RIGIDO ROSQUEAVEL DE 3/4",INCLUSIVE CONEXOES E EMENDAS,EXCLUSIVE ABERTURA E FECHAMENTO DE RASGO.FORNECIMENTO E ASSENTAMENTO</t>
  </si>
  <si>
    <t>60</t>
  </si>
  <si>
    <t>15.003.0391-A</t>
  </si>
  <si>
    <t>ABRACADEIRA DE FIXACAO,TIPO COPO,ESTAMPADA EM CHAPA DE FERRO ZINCADA,COMPOSTA DE CANOPLA,PARAFUSOS E ABRACADEIRAS PROPRIAMENTE DITA,NO DIAMETRO 3/4".FORNECIMENTO E COLOCACAO</t>
  </si>
  <si>
    <t>30</t>
  </si>
  <si>
    <t>15.008.0095-A</t>
  </si>
  <si>
    <t>CABO DE COBRE FLEXIVEL COM ISOLAMENTO TERMOPLASTICO,COMPREENDENDO:PREPARO,CORTE E ENFIACAO EM ELETRODUTOS,NA BITOLA DE 6MM2, 450/750V.FORNECIMENTO E COLOCACAO</t>
  </si>
  <si>
    <t>120</t>
  </si>
  <si>
    <t>15.008.0080-A</t>
  </si>
  <si>
    <t>CABO DE COBRE FLEXIVEL COM ISOLAMENTO TERMOPLASTICO,COMPREENDENDO:PREPARO,CORTE E ENFIACAO EM ELETRODUTOS,NA BITOLA DE 1,5MM2, 450/750V.FORNECIMENTO E COLOCACAO</t>
  </si>
  <si>
    <t>115</t>
  </si>
  <si>
    <t>15.007.0415-A</t>
  </si>
  <si>
    <t>QUADRO DE DISTRIBUICAO DE ENERGIA,100A,PARA DISJUNTORES TERMO-MAGNETICOS UNIPOLARES,DE SOBREPOR,COM PORTA E BARRAMENTOSDE FASE,NEUTRO E TERRA,TRIFASICO,PARA INSTALACAO DE ATE 18 DISJUNTORES COM DISPOSITIVO PARA CHAVE GERAL.FORNECIMENTO E COLOCACAO</t>
  </si>
  <si>
    <t>15.007.0570-A</t>
  </si>
  <si>
    <t>DISJUNTOR TERMOMAGNETICO,MONOPOLAR,DE 10 A 32A,3KA,MODELO DIN,TIPO C.FORNECIMENTO E COLOCACAO</t>
  </si>
  <si>
    <t>15.007.0605-A</t>
  </si>
  <si>
    <t>DISJUNTOR TERMOMAGNETICO,TRIPOLAR,DE 80 A 100A,3KA,MODELO DIN,TIPO C.FORNECIMENTO E COLOCACAO</t>
  </si>
  <si>
    <t>15.007.0528-A</t>
  </si>
  <si>
    <t>DISJUNTOR/INTERRUPTOR DIFERENCIAL RESIDUAL(DDR),CLASSE AC,4POLOS,INSTANTANEO,CORRENTE NOMINAL(IN)100AX415V,SENSIBILIDADE 30MA/300MA.FORNECIMENTO E COLOCACAO</t>
  </si>
  <si>
    <t>15.007.0645-A</t>
  </si>
  <si>
    <t>DISPOSITIVO DE PROTECAO CONTRA SURTO (DPS),CLASSE II,1 POLO,TENSAO 275V,CORRENTES APROXIMADAS DE DESCARGA NOMINAL E MAXIMA DE 8KA E 20KA.FORNECIMENTO E COLOCACAO</t>
  </si>
  <si>
    <t>06.069.0005-A</t>
  </si>
  <si>
    <t>DUTO ANELAR FLEXIVEL,NA COR CINZA CONCRETO,SINGELO,DE POLIETILENO DE ALTA DENSIDADE(PEAD),PARA PROTECAO DE CONDUTORES ELETRICOS,COM DIAMETRO NOMINAL DE 1 1/4",SENDO O DIAMETRO INTERNO DE 31,0MM,COM FIO GUIA DE ACO E FORNECIDO COM 2 PLUGUES(TAMPOES) NAS EXTREMIDADES,LANCADO DIRETAMENTE NO SOLO,INCLUSIVE CONEXOES E KIT VEDACAO</t>
  </si>
  <si>
    <t>18.016.0106-A</t>
  </si>
  <si>
    <t>BARRA DE APOIO EM ACO INOXIDAVEL AISI 304,TUBO DE 1.1/4",INCLUSIVE FIXACAO COM PARAFUSOS INOXIDAVEIS E BUCHAS PLASTICAS,COM 80CM,CONFORME ABNT NBR 9050 PARA ACESSIBILIDADE.FORNECIMENTO E COLOCACAO</t>
  </si>
  <si>
    <t>18.016.0100-A</t>
  </si>
  <si>
    <t>BARRA DE APOIO PARA LAVATORIO DE CENTRO,EM ACO INOXIDAVEL AISI 304,TUBO DE 1.1/4",INCLUSIVE FIXACAO COM PARAFUSOS INOXIDAVEIS E BUCHAS PLASTICAS,MEDINDO (60X40)CM,CONFORME ABNT NBR 9050 PARA ACESSIBILIDADE.FORNECIMENTO E COLOCACAO</t>
  </si>
  <si>
    <t>18.200.0004-A</t>
  </si>
  <si>
    <t>TRAVE DESMONTAVEL PARA FUTEBOL DE SALAO,EM TUBO DE FERRO GALVANIZADO E BUCHAS.FORNECIMENTO</t>
  </si>
  <si>
    <t>PAR</t>
  </si>
  <si>
    <t>18.200.0005-A</t>
  </si>
  <si>
    <t>REDE DE NYLON PARA FUTEBOL DE SALAO.FORNECIMENTO</t>
  </si>
  <si>
    <t>05.054.0120-A</t>
  </si>
  <si>
    <t>PLACA FOTOLUMINESCENTE DE SINALIZACAO DE SEGURANCA CONTRA INCENDIO,DE PROIBICAO,EM PVC ANTICHAMA,FORMA CIRCULAR,DIAMETRO APROXIMADO DE 20CM,CONFORME ABNT NBR 16820.FORNECIMENTO E COLOCACAO</t>
  </si>
  <si>
    <t>05.054.0130-A</t>
  </si>
  <si>
    <t>PLACA FOTOLUMINESCENTE DE SINALIZACAO DE SEGURANCA CONTRA INCENDIO,DE ALERTA,EM PVC ANTICHAMA,FORMA TRIANGULAR,DIMENSAO APROXIMADA DA BASE DE 20CM,CONFORME ABNT NBR 16820.FORNECIMENTO E COLOCACAO</t>
  </si>
  <si>
    <t>05.054.0100-A</t>
  </si>
  <si>
    <t>PLACA FOTOLUMINESCENTE DE SINALIZACAO DE SEGURANCA CONTRA INCENDIO,PARA SAIDA DE EMERGENCIA,EM PVC ANTICHAMA,DIMENSOES APROXIMADAS DE (10X20)CM,CONFORME ABNT NBR 16820.FORNECIMENTO E COLOCACAO</t>
  </si>
  <si>
    <t>14</t>
  </si>
  <si>
    <t>05.054.0105-A</t>
  </si>
  <si>
    <t>PLACA FOTOLUMINESCENTE DE SINALIZACAO DE SEGURANCA CONTRA INCENDIO,PARA EQUIPAMENTOS DE COMBATE A INCENDIO E ALARME,EM PVC ANTICHAMA,DIMENSOES APROXIMADAS DE (15X15)CM,CONFORME ABNT NBR 16820.FORNECIMENTO E COLOCACAO</t>
  </si>
  <si>
    <t>10</t>
  </si>
  <si>
    <t>18.027.0040-A</t>
  </si>
  <si>
    <t>LUMINARIA DE EMERGENCIA DE SOBREPOR,EM PLASTICO,EQUIPADA COM BATERIA SELADA RECARREGAVEL COM 60 LAMPADAS EM LED. FORNECIMENTO E COLOCACAO</t>
  </si>
  <si>
    <t>EXTINTOR DE INCÊNDIO PORTÁTIL COM CARGA DE ÁGUA PRESSURIZADA DE 10 L, CLASSE A - FORNECIMENTO E INSTALAÇÃO. AF_10/2020_PE</t>
  </si>
  <si>
    <t>EXTINTOR DE INCÊNDIO PORTÁTIL COM CARGA DE CO2 DE 6 KG, CLASSE BC - FORNECIMENTO E INSTALAÇÃO. AF_10/2020_PE</t>
  </si>
  <si>
    <t>EXTINTOR DE INCÊNDIO PORTÁTIL COM CARGA DE PQS DE 6 KG, CLASSE BC - FORNECIMENTO E INSTALAÇÃO. AF_10/2020_PE</t>
  </si>
  <si>
    <t>17.013.0030-A</t>
  </si>
  <si>
    <t>PINTURA INTERNA OU EXTERNA SOBRE CONCRETO LISO OU REVESTIMENTO,COM TINTA AQUOSA A BASE DE EPOXI INCOLOR OU EM CORES,INCLUSIVE LIMPEZA,E DUAS DEMAOS DE ACABAMENTO</t>
  </si>
  <si>
    <t>18.016.0002-A</t>
  </si>
  <si>
    <t>COIFA DE ACO INOX AISI 304,NAS DIMENSOES (1,80X1,30X0,60)M (COCCAO),COM CALHA COLETORA DE GORDURA EM TODO PERIMETRO COMDRENO PLUGADO,PORTA FILTRO,FILTROS INERCIAIS,SUPORTE DE FIXACAO E BOCAIS FLANGEADOS (FOGAO INDUSTRIAL DE 6 BOCAS).FORNECIMENTO E COLOCACAO</t>
  </si>
  <si>
    <t>18.034.0210-A</t>
  </si>
  <si>
    <t>DAMPER CORTA FOGO MEDINDO (300X300)MM,ACIONAMENTO AUTOMATICO,PELA ACAO DE ELEMENTO FUSIVEL,MODELO DCF COM FUSIVEL DE DISPARO (COM ATESTADO UL) COM ROMPIMENTO EM 72°C OU 141°C,COM CHAVE FIM DE CURSO.FORNECIMENTO E COLOCACAO</t>
  </si>
  <si>
    <t>17.017.0321-A</t>
  </si>
  <si>
    <t>REPINTURA INTERNA OU EXTERNA SOBRE FERRO EM BOM ESTADO,NAS CONDICOES DO ITEM 17.017.0320 E NA COR EXISTENTE</t>
  </si>
  <si>
    <t>7,5</t>
  </si>
  <si>
    <t>17.017.0100-A</t>
  </si>
  <si>
    <t>PREPARO DE MADEIRA NOVA,INCLUSIVE LIXAMENTO,LIMPEZA,UMA DEMAO DE VERNIZ ISOLANTE INCOLOR,DUAS DEMAOS DE MASSA PARA MADEIRA,LIXAMENTO E REMOCAO DE PO,E UMA DEMAO DE FUNDO SINTETICONIVELADOR</t>
  </si>
  <si>
    <t>30,26</t>
  </si>
  <si>
    <t>17.017.0140-A</t>
  </si>
  <si>
    <t>PINTURA INTERNA OU EXTERNA SOBRE MADEIRA NOVA,COM ESMALTE SINTETICO ALQUIDICO,ALTO BRILHO,BRILHANTE,ACETINADO OU FOSCO,EM DUAS DEMAOS SOBRE SUPERFICIE PREPARADA COM MATERIAL DA MESMA LINHA,CONFORME O ITEM 17.017.0100,EXCLUSIVE ESTE PREPARO</t>
  </si>
  <si>
    <t>97,87</t>
  </si>
  <si>
    <t>17.040.0024-A</t>
  </si>
  <si>
    <t>PINTURA DE PISO CIMENTADO LISO COM TINTA 100% ACRILICA,INCLUSIVE LIXAMENTO,LIMPEZA E TRES DEMAOS DE ACABAMENTO APLICADASA ROLO DE LA,DILUICAO EM AGUA A 20%</t>
  </si>
  <si>
    <t>104,11</t>
  </si>
  <si>
    <t>17.017.0350-A</t>
  </si>
  <si>
    <t>PINTURA INTERNA OU EXTERNA SOBRE FERRO GALVANIZADO OU ALUMINIO,USANDO FUNDO PARA GALVANIZADO,INCLUSIVE LIXAMENTO LEVE,LIMPEZA,DESENGORDURAMENTO E DUAS DEMAOS DE ACABAMENTO COM ESMALTE SINTETICO ALQUIDICO,ALTO BRILHO,BRILHANTE,ACETINADO OU FOSCO</t>
  </si>
  <si>
    <t>260,53</t>
  </si>
  <si>
    <t>17.017.0320-A</t>
  </si>
  <si>
    <t>PINTURA INTERNA OU EXTERNA SOBRE FERRO,COM ESMALTE SINTETICO ALQUIDICO,ALTO BRILHO,BRILHANTE,ACETINADO OU FOSCO APOS LIXAMENTO,LIMPEZA,DESENGORDURAMENTO,UMA DEMAO DE FUNDO ANTICORROSIVONA COR LARANJA DE SECAGEM RAPIDA E DUAS DEMAOS DE ACABAMENTO</t>
  </si>
  <si>
    <t>435,43</t>
  </si>
  <si>
    <t>17.025.0005-B</t>
  </si>
  <si>
    <t>PINTURA COM TINTA ANTIMOFO E BACTERICIDA BASE ACRILICA,SEMIBRILHO,COR BRANCA,PARA AMBIENTES INTERNOS E EXTERNOS PROPENSOS A UMIDADE E VAPORES,EM DUAS DEMAOS,SOBRE SELADOR ACRILICO E DUAS DEMAOS DE MASSA ACRILICA,INCLUSIVE LIMPEZA E LIXAMENTO</t>
  </si>
  <si>
    <t>690,24</t>
  </si>
  <si>
    <t>PINTURA DE PISO COM TINTA EPÓXI, APLICAÇÃO MANUAL, 2 DEMÃOS, INCLUSO PRIMER EPÓXI. AF_05/2021</t>
  </si>
  <si>
    <t>681,36</t>
  </si>
  <si>
    <t>PINTURA DE DEMARCAÇÃO DE QUADRA POLIESPORTIVA COM TINTA EPÓXI, E = 5 CM, APLICAÇÃO MANUAL. AF_05/2021</t>
  </si>
  <si>
    <t>133,51</t>
  </si>
  <si>
    <t>TUBO PVC, SÉRIE R, ÁGUA PLUVIAL, DN 100 MM, FORNECIDO E INSTALADO EM RAMAL DE ENCAMINHAMENTO. AF_06/2022</t>
  </si>
  <si>
    <t>27,24</t>
  </si>
  <si>
    <t>TUBO PVC, SERIE NORMAL, ESGOTO PREDIAL, DN 100 MM, FORNECIDO E INSTALADO EM RAMAL DE DESCARGA OU RAMAL DE ESGOTO SANITÁRIO. AF_08/2022</t>
  </si>
  <si>
    <t>39,38</t>
  </si>
  <si>
    <t>15.001.0026-A</t>
  </si>
  <si>
    <t>CAIXA DE ALVENARIA EM TIJOLOS MACICOS(7X10X20CM),EM PAREDESDE MEIA VEZ,COM DIMENSOES DE 0,40X0,40X0,40M,ASSENTADA COM ARGAMASSA DE CIMENTO E AREIA,NO TRACO 1:4,REVESTIDA INTERNAMENTE COM A MESMA ARGAMASSA,COM FUNDO DE CONCRETO E TAMPA DE CONCRETO ARMADO</t>
  </si>
  <si>
    <t>06.015.0060-A</t>
  </si>
  <si>
    <t>GRELHA E CAIXILHO DE CONCRETO ARMADO,SENDO AS DIMENSOES EXTERNAS DE 0,40X0,90M (GRELHA) E 1,10X0,54M (CAIXILHO).FORNECIMENTO E COLOCACAO</t>
  </si>
  <si>
    <t>59</t>
  </si>
  <si>
    <t>06.003.0011-A</t>
  </si>
  <si>
    <t>CALHA MEIO-TUBO CIRCULAR DE CONCRETO VIBRADO,DIAMETRO INTERNO DE 400MM,INCLUSIVE ACERTO DE FUNDO DE VALA.FORNECIMENTO EASSENTAMENTO</t>
  </si>
  <si>
    <t>58,5</t>
  </si>
  <si>
    <t>15.001.0027-A</t>
  </si>
  <si>
    <t>CAIXA DE ALVENARIA EM TIJOLOS MACICOS(7X10X20CM),EM PAREDESDE MEIA VEZ,COM DIMENSOES DE 0,60X0,60X0,60M,ASSENTADA COM ARGAMASSA DE CIMENTO E AREIA,NO TRACO 1:4,REVESTIDA INTERNAMENTE COM A MESMA ARGAMASSA,COM FUNDO DE CONCRETO E TAMPA DE CONCRETO ARMADO</t>
  </si>
  <si>
    <t>06.004.0060-A</t>
  </si>
  <si>
    <t>TUBO DE CONCRETO ARMADO,CLASSE PA-1,CONFORME ABNT NBR 8890,PARA GALERIAS DE AGUAS PLUVIAIS,COM DIAMETRO DE 300MM,ATERROE SOCA ATE A ALTURA DA GERATRIZ SUPERIOR DO TUBO,CONSIDERANDO O MATERIAL DA PROPRIA ESCAVACAO,INCLUSIVE FORNECIMENTO DOMATERIAL P/REJUNTAMENTO COM ARGAMASSA DE CIMENTO E AREIA,NOTRACO 1:4 E ACERTO DE FUNDO DE VALA.FORNECIMENTO E ASSENT.</t>
  </si>
  <si>
    <t>15.070.0012-A</t>
  </si>
  <si>
    <t>LIGACAO DE AGUAS PLUVIAIS OU DOMICILIARES SERVIDAS A REDE PUBLICA,EM LOGRADOURO PAVIMENTADO,COM LARGURA ATE 14,00M(INCLUSIVE)</t>
  </si>
  <si>
    <t>05.050.0001-A</t>
  </si>
  <si>
    <t>PLACA DE INAUGURACAO EM ALUMINIO,MEDINDO (0,40X0,60)M,COM 1MM DE ESPESSURA,COM INSCRICAO EM PLOTTER.FORNECIMENTO E COLOCACAO</t>
  </si>
  <si>
    <t>09.003.0190-A</t>
  </si>
  <si>
    <t>ESPECIES VEGETAIS COM APROXIMADAMENTE 20CM DE ALTURA,TIPO FORRACAO ERICA (CUPHEA GRACILIS),RABO DE GATO (ACALYPHA REPTANS) OU SIMILAR,CONSIDERANDO 25 MUDAS POR M2.FORNECIMENTO</t>
  </si>
  <si>
    <t>1,5</t>
  </si>
  <si>
    <t>09.003.0193-A</t>
  </si>
  <si>
    <t>ESPECIES VEGETAIS COM APROXIMADAMENTE 20CM DE ALTURA,TIPO FORRACAO AJUGA (AJUGA REPTANS),DOLAR (PLECTRANTHUS VERTICILLATUS) OU SIMILAR,CONSIDERANDO 25 MUDAS POR M2.FORNECIMENTO</t>
  </si>
  <si>
    <t>1,4</t>
  </si>
  <si>
    <t>09.006.0003-A</t>
  </si>
  <si>
    <t>ENCHIMENTO DE CAVAS,SENDO UM TERCO COM TERRA PRETA VEGETAL</t>
  </si>
  <si>
    <t>1,16</t>
  </si>
  <si>
    <t>09.001.0001-B</t>
  </si>
  <si>
    <t>PLANTIO DE GRAMA EM PLACAS,TIPO SAO CARLOS,BATATAIS,LARGA ESANTO AGOSTINHO,INCLUSIVE COMPRA E ARRANCAMENTO NO LOCAL DEORIGEM,CARGA,TRANSPORTE,DESCARGA E PREPARO DO TERRENO</t>
  </si>
  <si>
    <t>175,42</t>
  </si>
  <si>
    <t>05.055.0010-A</t>
  </si>
  <si>
    <t>LETRA CAIXA DE ACO INOX POLIDO OU ESCOVADO,COM 20CM DE ALTURA,ESPESSURA DE 2CM,COM PINOS PARA FIXACAO.FORNECIMENTO E COLOCACAO</t>
  </si>
  <si>
    <t>31</t>
  </si>
  <si>
    <t>Obra: Reforma, Recuperação Estrutural e Construção de Quadra Poliesportiva na E. M. Jornalista Américo Ventura Filho</t>
  </si>
  <si>
    <t>Local: Rua Candido Pardal, Áreas 01 e 03 – Olaria - NOVA FRIBURGO - RJ</t>
  </si>
  <si>
    <t>IO - DEZEMBRO /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</si>
</sst>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R$&quot;\ * #,##0.00_-;\-&quot;R$&quot;\ * #,##0.00_-;_-&quot;R$&quot;\ * &quot;-&quot;??_-;_-@_-"/>
    <numFmt numFmtId="164" formatCode="#,##0.00&quot; &quot;"/>
    <numFmt numFmtId="165" formatCode="&quot; &quot;* #,##0.00&quot; &quot;;&quot;-&quot;* #,##0.00&quot; &quot;;&quot; &quot;* &quot;-&quot;00&quot; &quot;;&quot; &quot;@&quot; &quot;"/>
    <numFmt numFmtId="166" formatCode="&quot; R$ &quot;* #,##0.00&quot; &quot;;&quot;-R$ &quot;* #,##0.00&quot; &quot;;&quot; R$ &quot;* &quot;-&quot;00&quot; &quot;;&quot; &quot;@&quot; &quot;"/>
    <numFmt numFmtId="167" formatCode="dd/mm/yy"/>
    <numFmt numFmtId="168" formatCode="&quot; R$&quot;* #,##0.00&quot; &quot;;&quot; R$&quot;* &quot;(&quot;#,##0.00&quot;)&quot;;&quot; R$&quot;* &quot;-&quot;00&quot; &quot;;&quot; &quot;@&quot; &quot;"/>
    <numFmt numFmtId="169" formatCode="&quot; &quot;* #,##0.00&quot; &quot;;&quot; &quot;* &quot;(&quot;#,##0.00&quot;)&quot;;&quot; &quot;* &quot;-&quot;00&quot; &quot;;&quot; &quot;@&quot; &quot;"/>
    <numFmt numFmtId="170" formatCode="&quot; R$&quot;* #,##0.00&quot; &quot;;&quot; R$&quot;* &quot;(&quot;#,##0.00&quot;)&quot;;&quot; R$&quot;* &quot;-&quot;#&quot; &quot;;@&quot; &quot;"/>
    <numFmt numFmtId="171" formatCode="&quot; R$ &quot;* #,##0.00&quot; &quot;;&quot; R$ &quot;* &quot;(&quot;#,##0.00&quot;)&quot;;&quot; R$ &quot;* &quot;-&quot;00&quot; &quot;;&quot; &quot;@&quot; &quot;"/>
    <numFmt numFmtId="172" formatCode="&quot; R$ &quot;* #,##0.00&quot; &quot;;&quot; R$ &quot;* &quot;(&quot;#,##0.00&quot;)&quot;;&quot; R$ &quot;* &quot;-&quot;#&quot; &quot;;@&quot; &quot;"/>
    <numFmt numFmtId="173" formatCode="* #,##0.00&quot; &quot;;* &quot;(&quot;#,##0.00&quot;)&quot;;* &quot;-&quot;#&quot; &quot;;@&quot; &quot;"/>
    <numFmt numFmtId="174" formatCode="&quot; &quot;* #,##0&quot; &quot;;&quot; &quot;* &quot;(&quot;#,##0&quot;)&quot;;&quot; &quot;* &quot;-&quot;00&quot; &quot;;&quot; &quot;@&quot; &quot;"/>
    <numFmt numFmtId="175" formatCode="* #,##0&quot; &quot;;* &quot;(&quot;#,##0&quot;)&quot;;* &quot;-&quot;#&quot; &quot;;@&quot; &quot;"/>
    <numFmt numFmtId="176" formatCode="#,##0.00\ "/>
    <numFmt numFmtId="177" formatCode="#,###.00"/>
    <numFmt numFmtId="178" formatCode="&quot; R$&quot;* #,##0.00\ ;&quot; R$&quot;* \(#,##0.00\);&quot; R$&quot;* \-??\ ;\ @\ "/>
  </numFmts>
  <fonts count="58">
    <font>
      <sz val="11"/>
      <color theme="1"/>
      <name val="Arial1"/>
    </font>
    <font>
      <sz val="11"/>
      <color theme="1"/>
      <name val="Aptos Narrow"/>
      <family val="2"/>
      <scheme val="minor"/>
    </font>
    <font>
      <sz val="11"/>
      <color theme="1"/>
      <name val="Arial1"/>
    </font>
    <font>
      <sz val="11"/>
      <color rgb="FF000000"/>
      <name val="Calibri2"/>
    </font>
    <font>
      <b/>
      <sz val="11"/>
      <color theme="1"/>
      <name val="Arial1"/>
    </font>
    <font>
      <b/>
      <sz val="11"/>
      <color rgb="FFFFFFFF"/>
      <name val="Arial1"/>
    </font>
    <font>
      <sz val="11"/>
      <color rgb="FFCC0000"/>
      <name val="Arial1"/>
    </font>
    <font>
      <b/>
      <sz val="11"/>
      <color theme="1"/>
      <name val="Arial1"/>
      <family val="2"/>
    </font>
    <font>
      <b/>
      <sz val="11"/>
      <color rgb="FFFFFFFF"/>
      <name val="Arial1"/>
      <family val="2"/>
    </font>
    <font>
      <sz val="11"/>
      <color rgb="FF9C0006"/>
      <name val="Arial1"/>
      <family val="2"/>
    </font>
    <font>
      <sz val="11"/>
      <color theme="1"/>
      <name val="Arial1"/>
      <family val="2"/>
    </font>
    <font>
      <b/>
      <sz val="11"/>
      <color rgb="FFFF0000"/>
      <name val="Arial1"/>
      <family val="2"/>
    </font>
    <font>
      <b/>
      <i/>
      <sz val="11"/>
      <color rgb="FFFFFFFF"/>
      <name val="Arial1"/>
      <family val="2"/>
    </font>
    <font>
      <sz val="11"/>
      <color rgb="FF9C0006"/>
      <name val="Arial1"/>
    </font>
    <font>
      <sz val="10"/>
      <color rgb="FF000000"/>
      <name val="Liberation Sans"/>
      <family val="2"/>
    </font>
    <font>
      <sz val="14"/>
      <color theme="1"/>
      <name val="Verdana"/>
      <family val="2"/>
    </font>
    <font>
      <u/>
      <sz val="11"/>
      <color rgb="FF0000FF"/>
      <name val="Arial"/>
      <family val="2"/>
    </font>
    <font>
      <sz val="11"/>
      <color rgb="FF9C6500"/>
      <name val="Calibri2"/>
    </font>
    <font>
      <i/>
      <sz val="11"/>
      <color rgb="FF808080"/>
      <name val="Arial1"/>
    </font>
    <font>
      <sz val="8"/>
      <color theme="1"/>
      <name val="Calibri"/>
      <family val="2"/>
    </font>
    <font>
      <sz val="11"/>
      <color rgb="FF006600"/>
      <name val="Arial1"/>
    </font>
    <font>
      <b/>
      <sz val="24"/>
      <color rgb="FF000000"/>
      <name val="Arial1"/>
    </font>
    <font>
      <b/>
      <sz val="18"/>
      <color rgb="FF000000"/>
      <name val="Arial1"/>
    </font>
    <font>
      <b/>
      <sz val="12"/>
      <color rgb="FF000000"/>
      <name val="Arial1"/>
    </font>
    <font>
      <u/>
      <sz val="11"/>
      <color rgb="FF0000EE"/>
      <name val="Arial1"/>
    </font>
    <font>
      <sz val="11"/>
      <color theme="1"/>
      <name val="Arial"/>
      <family val="2"/>
    </font>
    <font>
      <sz val="11"/>
      <color rgb="FF996600"/>
      <name val="Arial1"/>
    </font>
    <font>
      <sz val="11"/>
      <color rgb="FF9C5700"/>
      <name val="Calibri2"/>
    </font>
    <font>
      <sz val="11"/>
      <color rgb="FF000000"/>
      <name val="MS Sans Serif"/>
    </font>
    <font>
      <sz val="11"/>
      <color rgb="FF333333"/>
      <name val="Arial1"/>
    </font>
    <font>
      <b/>
      <i/>
      <u/>
      <sz val="11"/>
      <color theme="1"/>
      <name val="Arial1"/>
    </font>
    <font>
      <b/>
      <sz val="11"/>
      <color theme="1"/>
      <name val="Calibri3"/>
    </font>
    <font>
      <b/>
      <sz val="12"/>
      <color rgb="FFFFFFFF"/>
      <name val="Calibri3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rgb="FFFFFF00"/>
      <name val="Aptos Narrow"/>
      <family val="2"/>
      <scheme val="minor"/>
    </font>
    <font>
      <sz val="8"/>
      <color rgb="FF2A6099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1"/>
      <name val="Arial"/>
      <family val="2"/>
    </font>
    <font>
      <sz val="10"/>
      <color theme="1"/>
      <name val="Aptos Narrow"/>
      <family val="2"/>
      <scheme val="minor"/>
    </font>
    <font>
      <sz val="8"/>
      <name val="Arial1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8"/>
      <color theme="0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Aptos Narrow"/>
      <family val="2"/>
      <scheme val="minor"/>
    </font>
    <font>
      <sz val="10"/>
      <name val="Arial"/>
    </font>
    <font>
      <sz val="11"/>
      <color rgb="FF000000"/>
      <name val="Calibri"/>
      <family val="2"/>
    </font>
  </fonts>
  <fills count="42">
    <fill>
      <patternFill patternType="none"/>
    </fill>
    <fill>
      <patternFill patternType="gray125"/>
    </fill>
    <fill>
      <patternFill patternType="solid">
        <fgColor rgb="FFDCE6F2"/>
        <bgColor rgb="FFDCE6F2"/>
      </patternFill>
    </fill>
    <fill>
      <patternFill patternType="solid">
        <fgColor rgb="FFCCCCFF"/>
        <bgColor rgb="FFCCCCFF"/>
      </patternFill>
    </fill>
    <fill>
      <patternFill patternType="solid">
        <fgColor rgb="FFF2DCDB"/>
        <bgColor rgb="FFF2DCDB"/>
      </patternFill>
    </fill>
    <fill>
      <patternFill patternType="solid">
        <fgColor rgb="FFFF99CC"/>
        <bgColor rgb="FFFF99CC"/>
      </patternFill>
    </fill>
    <fill>
      <patternFill patternType="solid">
        <fgColor rgb="FFEBF1DE"/>
        <bgColor rgb="FFEBF1DE"/>
      </patternFill>
    </fill>
    <fill>
      <patternFill patternType="solid">
        <fgColor rgb="FFCCFFCC"/>
        <bgColor rgb="FFCCFFCC"/>
      </patternFill>
    </fill>
    <fill>
      <patternFill patternType="solid">
        <fgColor rgb="FFE6E0EC"/>
        <bgColor rgb="FFE6E0EC"/>
      </patternFill>
    </fill>
    <fill>
      <patternFill patternType="solid">
        <fgColor rgb="FFCC99FF"/>
        <bgColor rgb="FFCC99FF"/>
      </patternFill>
    </fill>
    <fill>
      <patternFill patternType="solid">
        <fgColor rgb="FFDBEEF4"/>
        <bgColor rgb="FFDBEEF4"/>
      </patternFill>
    </fill>
    <fill>
      <patternFill patternType="solid">
        <fgColor rgb="FFCCFFFF"/>
        <bgColor rgb="FFCCFFFF"/>
      </patternFill>
    </fill>
    <fill>
      <patternFill patternType="solid">
        <fgColor rgb="FFFDEADA"/>
        <bgColor rgb="FFFDEADA"/>
      </patternFill>
    </fill>
    <fill>
      <patternFill patternType="solid">
        <fgColor rgb="FFFFCC99"/>
        <bgColor rgb="FFFFCC99"/>
      </patternFill>
    </fill>
    <fill>
      <patternFill patternType="solid">
        <fgColor rgb="FFB9CDE5"/>
        <bgColor rgb="FFB9CDE5"/>
      </patternFill>
    </fill>
    <fill>
      <patternFill patternType="solid">
        <fgColor rgb="FF99CCFF"/>
        <bgColor rgb="FF99CCFF"/>
      </patternFill>
    </fill>
    <fill>
      <patternFill patternType="solid">
        <fgColor rgb="FFE6B9B8"/>
        <bgColor rgb="FFE6B9B8"/>
      </patternFill>
    </fill>
    <fill>
      <patternFill patternType="solid">
        <fgColor rgb="FFFF8080"/>
        <bgColor rgb="FFFF8080"/>
      </patternFill>
    </fill>
    <fill>
      <patternFill patternType="solid">
        <fgColor rgb="FFD7E4BD"/>
        <bgColor rgb="FFD7E4BD"/>
      </patternFill>
    </fill>
    <fill>
      <patternFill patternType="solid">
        <fgColor rgb="FF00FF00"/>
        <bgColor rgb="FF00FF00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FFCC00"/>
        <bgColor rgb="FFFFCC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CC0000"/>
        <bgColor rgb="FFCC0000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B2B2B2"/>
        <bgColor rgb="FFB2B2B2"/>
      </patternFill>
    </fill>
    <fill>
      <patternFill patternType="solid">
        <fgColor rgb="FFFFFF00"/>
        <bgColor rgb="FFFFFF00"/>
      </patternFill>
    </fill>
    <fill>
      <patternFill patternType="solid">
        <fgColor rgb="FF333333"/>
        <bgColor rgb="FF333333"/>
      </patternFill>
    </fill>
    <fill>
      <patternFill patternType="solid">
        <fgColor rgb="FFBF0041"/>
        <bgColor rgb="FFBF0041"/>
      </patternFill>
    </fill>
    <fill>
      <patternFill patternType="solid">
        <fgColor rgb="FF5983B0"/>
        <bgColor rgb="FF808080"/>
      </patternFill>
    </fill>
    <fill>
      <patternFill patternType="solid">
        <fgColor rgb="FFFFFFFF"/>
        <bgColor rgb="FFF2F2F2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6">
    <xf numFmtId="0" fontId="0" fillId="0" borderId="0"/>
    <xf numFmtId="0" fontId="3" fillId="2" borderId="0" applyNumberFormat="0" applyBorder="0" applyProtection="0"/>
    <xf numFmtId="0" fontId="3" fillId="3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4" borderId="0" applyNumberFormat="0" applyBorder="0" applyProtection="0"/>
    <xf numFmtId="0" fontId="3" fillId="5" borderId="0" applyNumberFormat="0" applyBorder="0" applyProtection="0"/>
    <xf numFmtId="0" fontId="3" fillId="4" borderId="0" applyNumberFormat="0" applyBorder="0" applyProtection="0"/>
    <xf numFmtId="0" fontId="3" fillId="5" borderId="0" applyNumberFormat="0" applyBorder="0" applyProtection="0"/>
    <xf numFmtId="0" fontId="3" fillId="4" borderId="0" applyNumberFormat="0" applyBorder="0" applyProtection="0"/>
    <xf numFmtId="0" fontId="3" fillId="4" borderId="0" applyNumberFormat="0" applyBorder="0" applyProtection="0"/>
    <xf numFmtId="0" fontId="3" fillId="4" borderId="0" applyNumberFormat="0" applyBorder="0" applyProtection="0"/>
    <xf numFmtId="0" fontId="3" fillId="6" borderId="0" applyNumberFormat="0" applyBorder="0" applyProtection="0"/>
    <xf numFmtId="0" fontId="3" fillId="7" borderId="0" applyNumberFormat="0" applyBorder="0" applyProtection="0"/>
    <xf numFmtId="0" fontId="3" fillId="6" borderId="0" applyNumberFormat="0" applyBorder="0" applyProtection="0"/>
    <xf numFmtId="0" fontId="3" fillId="7" borderId="0" applyNumberFormat="0" applyBorder="0" applyProtection="0"/>
    <xf numFmtId="0" fontId="3" fillId="6" borderId="0" applyNumberFormat="0" applyBorder="0" applyProtection="0"/>
    <xf numFmtId="0" fontId="3" fillId="6" borderId="0" applyNumberFormat="0" applyBorder="0" applyProtection="0"/>
    <xf numFmtId="0" fontId="3" fillId="6" borderId="0" applyNumberFormat="0" applyBorder="0" applyProtection="0"/>
    <xf numFmtId="0" fontId="3" fillId="8" borderId="0" applyNumberFormat="0" applyBorder="0" applyProtection="0"/>
    <xf numFmtId="0" fontId="3" fillId="9" borderId="0" applyNumberFormat="0" applyBorder="0" applyProtection="0"/>
    <xf numFmtId="0" fontId="3" fillId="8" borderId="0" applyNumberFormat="0" applyBorder="0" applyProtection="0"/>
    <xf numFmtId="0" fontId="3" fillId="9" borderId="0" applyNumberFormat="0" applyBorder="0" applyProtection="0"/>
    <xf numFmtId="0" fontId="3" fillId="8" borderId="0" applyNumberFormat="0" applyBorder="0" applyProtection="0"/>
    <xf numFmtId="0" fontId="3" fillId="8" borderId="0" applyNumberFormat="0" applyBorder="0" applyProtection="0"/>
    <xf numFmtId="0" fontId="3" fillId="8" borderId="0" applyNumberFormat="0" applyBorder="0" applyProtection="0"/>
    <xf numFmtId="0" fontId="3" fillId="10" borderId="0" applyNumberFormat="0" applyBorder="0" applyProtection="0"/>
    <xf numFmtId="0" fontId="3" fillId="11" borderId="0" applyNumberFormat="0" applyBorder="0" applyProtection="0"/>
    <xf numFmtId="0" fontId="3" fillId="10" borderId="0" applyNumberFormat="0" applyBorder="0" applyProtection="0"/>
    <xf numFmtId="0" fontId="3" fillId="11" borderId="0" applyNumberFormat="0" applyBorder="0" applyProtection="0"/>
    <xf numFmtId="0" fontId="3" fillId="10" borderId="0" applyNumberFormat="0" applyBorder="0" applyProtection="0"/>
    <xf numFmtId="0" fontId="3" fillId="10" borderId="0" applyNumberFormat="0" applyBorder="0" applyProtection="0"/>
    <xf numFmtId="0" fontId="3" fillId="10" borderId="0" applyNumberFormat="0" applyBorder="0" applyProtection="0"/>
    <xf numFmtId="0" fontId="3" fillId="12" borderId="0" applyNumberFormat="0" applyBorder="0" applyProtection="0"/>
    <xf numFmtId="0" fontId="3" fillId="13" borderId="0" applyNumberFormat="0" applyBorder="0" applyProtection="0"/>
    <xf numFmtId="0" fontId="3" fillId="12" borderId="0" applyNumberFormat="0" applyBorder="0" applyProtection="0"/>
    <xf numFmtId="0" fontId="3" fillId="13" borderId="0" applyNumberFormat="0" applyBorder="0" applyProtection="0"/>
    <xf numFmtId="0" fontId="3" fillId="12" borderId="0" applyNumberFormat="0" applyBorder="0" applyProtection="0"/>
    <xf numFmtId="0" fontId="3" fillId="12" borderId="0" applyNumberFormat="0" applyBorder="0" applyProtection="0"/>
    <xf numFmtId="0" fontId="3" fillId="12" borderId="0" applyNumberFormat="0" applyBorder="0" applyProtection="0"/>
    <xf numFmtId="0" fontId="3" fillId="14" borderId="0" applyNumberFormat="0" applyBorder="0" applyProtection="0"/>
    <xf numFmtId="0" fontId="3" fillId="15" borderId="0" applyNumberFormat="0" applyBorder="0" applyProtection="0"/>
    <xf numFmtId="0" fontId="3" fillId="14" borderId="0" applyNumberFormat="0" applyBorder="0" applyProtection="0"/>
    <xf numFmtId="0" fontId="3" fillId="15" borderId="0" applyNumberFormat="0" applyBorder="0" applyProtection="0"/>
    <xf numFmtId="0" fontId="3" fillId="14" borderId="0" applyNumberFormat="0" applyBorder="0" applyProtection="0"/>
    <xf numFmtId="0" fontId="3" fillId="14" borderId="0" applyNumberFormat="0" applyBorder="0" applyProtection="0"/>
    <xf numFmtId="0" fontId="3" fillId="14" borderId="0" applyNumberFormat="0" applyBorder="0" applyProtection="0"/>
    <xf numFmtId="0" fontId="3" fillId="16" borderId="0" applyNumberFormat="0" applyBorder="0" applyProtection="0"/>
    <xf numFmtId="0" fontId="3" fillId="17" borderId="0" applyNumberFormat="0" applyBorder="0" applyProtection="0"/>
    <xf numFmtId="0" fontId="3" fillId="16" borderId="0" applyNumberFormat="0" applyBorder="0" applyProtection="0"/>
    <xf numFmtId="0" fontId="3" fillId="17" borderId="0" applyNumberFormat="0" applyBorder="0" applyProtection="0"/>
    <xf numFmtId="0" fontId="3" fillId="16" borderId="0" applyNumberFormat="0" applyBorder="0" applyProtection="0"/>
    <xf numFmtId="0" fontId="3" fillId="16" borderId="0" applyNumberFormat="0" applyBorder="0" applyProtection="0"/>
    <xf numFmtId="0" fontId="3" fillId="16" borderId="0" applyNumberFormat="0" applyBorder="0" applyProtection="0"/>
    <xf numFmtId="0" fontId="3" fillId="18" borderId="0" applyNumberFormat="0" applyBorder="0" applyProtection="0"/>
    <xf numFmtId="0" fontId="3" fillId="19" borderId="0" applyNumberFormat="0" applyBorder="0" applyProtection="0"/>
    <xf numFmtId="0" fontId="3" fillId="18" borderId="0" applyNumberFormat="0" applyBorder="0" applyProtection="0"/>
    <xf numFmtId="0" fontId="3" fillId="19" borderId="0" applyNumberFormat="0" applyBorder="0" applyProtection="0"/>
    <xf numFmtId="0" fontId="3" fillId="18" borderId="0" applyNumberFormat="0" applyBorder="0" applyProtection="0"/>
    <xf numFmtId="0" fontId="3" fillId="18" borderId="0" applyNumberFormat="0" applyBorder="0" applyProtection="0"/>
    <xf numFmtId="0" fontId="3" fillId="18" borderId="0" applyNumberFormat="0" applyBorder="0" applyProtection="0"/>
    <xf numFmtId="0" fontId="3" fillId="20" borderId="0" applyNumberFormat="0" applyBorder="0" applyProtection="0"/>
    <xf numFmtId="0" fontId="3" fillId="9" borderId="0" applyNumberFormat="0" applyBorder="0" applyProtection="0"/>
    <xf numFmtId="0" fontId="3" fillId="20" borderId="0" applyNumberFormat="0" applyBorder="0" applyProtection="0"/>
    <xf numFmtId="0" fontId="3" fillId="9" borderId="0" applyNumberFormat="0" applyBorder="0" applyProtection="0"/>
    <xf numFmtId="0" fontId="3" fillId="0" borderId="0" applyNumberFormat="0" applyBorder="0" applyProtection="0"/>
    <xf numFmtId="0" fontId="3" fillId="20" borderId="0" applyNumberFormat="0" applyBorder="0" applyProtection="0"/>
    <xf numFmtId="0" fontId="3" fillId="20" borderId="0" applyNumberFormat="0" applyBorder="0" applyProtection="0"/>
    <xf numFmtId="0" fontId="3" fillId="20" borderId="0" applyNumberFormat="0" applyBorder="0" applyProtection="0"/>
    <xf numFmtId="0" fontId="3" fillId="21" borderId="0" applyNumberFormat="0" applyBorder="0" applyProtection="0"/>
    <xf numFmtId="0" fontId="3" fillId="15" borderId="0" applyNumberFormat="0" applyBorder="0" applyProtection="0"/>
    <xf numFmtId="0" fontId="3" fillId="21" borderId="0" applyNumberFormat="0" applyBorder="0" applyProtection="0"/>
    <xf numFmtId="0" fontId="3" fillId="15" borderId="0" applyNumberFormat="0" applyBorder="0" applyProtection="0"/>
    <xf numFmtId="0" fontId="3" fillId="21" borderId="0" applyNumberFormat="0" applyBorder="0" applyProtection="0"/>
    <xf numFmtId="0" fontId="3" fillId="21" borderId="0" applyNumberFormat="0" applyBorder="0" applyProtection="0"/>
    <xf numFmtId="0" fontId="3" fillId="21" borderId="0" applyNumberFormat="0" applyBorder="0" applyProtection="0"/>
    <xf numFmtId="0" fontId="3" fillId="22" borderId="0" applyNumberFormat="0" applyBorder="0" applyProtection="0"/>
    <xf numFmtId="0" fontId="3" fillId="23" borderId="0" applyNumberFormat="0" applyBorder="0" applyProtection="0"/>
    <xf numFmtId="0" fontId="3" fillId="22" borderId="0" applyNumberFormat="0" applyBorder="0" applyProtection="0"/>
    <xf numFmtId="0" fontId="3" fillId="23" borderId="0" applyNumberFormat="0" applyBorder="0" applyProtection="0"/>
    <xf numFmtId="0" fontId="3" fillId="22" borderId="0" applyNumberFormat="0" applyBorder="0" applyProtection="0"/>
    <xf numFmtId="0" fontId="3" fillId="22" borderId="0" applyNumberFormat="0" applyBorder="0" applyProtection="0"/>
    <xf numFmtId="0" fontId="3" fillId="22" borderId="0" applyNumberFormat="0" applyBorder="0" applyProtection="0"/>
    <xf numFmtId="0" fontId="4" fillId="0" borderId="0" applyNumberFormat="0" applyBorder="0" applyProtection="0"/>
    <xf numFmtId="0" fontId="5" fillId="24" borderId="0" applyNumberFormat="0" applyBorder="0" applyProtection="0"/>
    <xf numFmtId="0" fontId="5" fillId="25" borderId="0" applyNumberFormat="0" applyBorder="0" applyProtection="0"/>
    <xf numFmtId="0" fontId="4" fillId="26" borderId="0" applyNumberFormat="0" applyBorder="0" applyProtection="0"/>
    <xf numFmtId="0" fontId="6" fillId="27" borderId="0" applyNumberFormat="0" applyBorder="0" applyProtection="0"/>
    <xf numFmtId="0" fontId="7" fillId="0" borderId="0" applyNumberFormat="0" applyBorder="0" applyAlignment="0" applyProtection="0"/>
    <xf numFmtId="0" fontId="2" fillId="10" borderId="0" applyNumberFormat="0" applyFont="0" applyBorder="0" applyAlignment="0" applyProtection="0"/>
    <xf numFmtId="0" fontId="8" fillId="28" borderId="0" applyNumberFormat="0" applyBorder="0" applyAlignment="0" applyProtection="0"/>
    <xf numFmtId="0" fontId="9" fillId="24" borderId="0" applyNumberFormat="0" applyBorder="0" applyAlignment="0" applyProtection="0"/>
    <xf numFmtId="9" fontId="10" fillId="0" borderId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28" borderId="0" applyNumberFormat="0" applyBorder="0" applyAlignment="0" applyProtection="0"/>
    <xf numFmtId="0" fontId="2" fillId="12" borderId="0" applyNumberFormat="0" applyFont="0" applyBorder="0" applyAlignment="0" applyProtection="0"/>
    <xf numFmtId="0" fontId="13" fillId="24" borderId="0" applyNumberFormat="0" applyBorder="0" applyProtection="0"/>
    <xf numFmtId="0" fontId="14" fillId="0" borderId="0" applyNumberFormat="0" applyBorder="0" applyProtection="0"/>
    <xf numFmtId="0" fontId="5" fillId="31" borderId="0" applyNumberFormat="0" applyBorder="0" applyProtection="0"/>
    <xf numFmtId="0" fontId="15" fillId="0" borderId="2" applyNumberFormat="0" applyProtection="0">
      <alignment horizontal="center" vertical="center"/>
    </xf>
    <xf numFmtId="0" fontId="15" fillId="0" borderId="2" applyNumberFormat="0" applyProtection="0">
      <alignment horizontal="center" vertical="center"/>
    </xf>
    <xf numFmtId="0" fontId="2" fillId="0" borderId="0" applyNumberFormat="0" applyBorder="0" applyProtection="0"/>
    <xf numFmtId="168" fontId="2" fillId="0" borderId="0" applyBorder="0" applyProtection="0"/>
    <xf numFmtId="0" fontId="16" fillId="0" borderId="0" applyNumberFormat="0" applyBorder="0" applyProtection="0"/>
    <xf numFmtId="0" fontId="17" fillId="32" borderId="0" applyNumberFormat="0" applyBorder="0" applyProtection="0"/>
    <xf numFmtId="9" fontId="2" fillId="0" borderId="0" applyBorder="0" applyProtection="0"/>
    <xf numFmtId="0" fontId="18" fillId="0" borderId="0" applyNumberFormat="0" applyBorder="0" applyProtection="0"/>
    <xf numFmtId="0" fontId="2" fillId="0" borderId="0" applyNumberFormat="0" applyFont="0" applyBorder="0" applyProtection="0"/>
    <xf numFmtId="9" fontId="19" fillId="0" borderId="0" applyBorder="0" applyProtection="0">
      <alignment horizontal="center" vertical="center"/>
    </xf>
    <xf numFmtId="0" fontId="20" fillId="7" borderId="0" applyNumberFormat="0" applyBorder="0" applyProtection="0"/>
    <xf numFmtId="0" fontId="21" fillId="0" borderId="0" applyNumberFormat="0" applyBorder="0" applyProtection="0"/>
    <xf numFmtId="0" fontId="22" fillId="0" borderId="0" applyNumberFormat="0" applyBorder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16" fillId="0" borderId="0" applyNumberFormat="0" applyBorder="0" applyProtection="0"/>
    <xf numFmtId="0" fontId="16" fillId="0" borderId="0" applyNumberFormat="0" applyBorder="0" applyProtection="0"/>
    <xf numFmtId="168" fontId="2" fillId="0" borderId="0" applyBorder="0" applyProtection="0"/>
    <xf numFmtId="170" fontId="25" fillId="0" borderId="0" applyBorder="0" applyProtection="0"/>
    <xf numFmtId="171" fontId="2" fillId="0" borderId="0" applyBorder="0" applyProtection="0"/>
    <xf numFmtId="172" fontId="25" fillId="0" borderId="0" applyBorder="0" applyProtection="0"/>
    <xf numFmtId="168" fontId="2" fillId="0" borderId="0" applyBorder="0" applyProtection="0"/>
    <xf numFmtId="170" fontId="25" fillId="0" borderId="0" applyBorder="0" applyProtection="0"/>
    <xf numFmtId="0" fontId="2" fillId="0" borderId="0" applyNumberFormat="0" applyBorder="0" applyProtection="0"/>
    <xf numFmtId="0" fontId="25" fillId="0" borderId="0" applyNumberFormat="0" applyBorder="0" applyProtection="0"/>
    <xf numFmtId="170" fontId="25" fillId="0" borderId="0" applyBorder="0" applyProtection="0"/>
    <xf numFmtId="168" fontId="25" fillId="0" borderId="0" applyBorder="0" applyProtection="0"/>
    <xf numFmtId="166" fontId="25" fillId="0" borderId="0" applyBorder="0" applyProtection="0"/>
    <xf numFmtId="0" fontId="26" fillId="33" borderId="0" applyNumberFormat="0" applyBorder="0" applyProtection="0"/>
    <xf numFmtId="0" fontId="27" fillId="32" borderId="0" applyNumberFormat="0" applyBorder="0" applyProtection="0"/>
    <xf numFmtId="0" fontId="25" fillId="0" borderId="0" applyNumberFormat="0" applyBorder="0" applyProtection="0"/>
    <xf numFmtId="0" fontId="25" fillId="0" borderId="0" applyNumberFormat="0" applyBorder="0" applyProtection="0"/>
    <xf numFmtId="0" fontId="25" fillId="0" borderId="0" applyNumberFormat="0" applyBorder="0" applyProtection="0"/>
    <xf numFmtId="0" fontId="25" fillId="0" borderId="0" applyNumberFormat="0" applyBorder="0" applyProtection="0"/>
    <xf numFmtId="0" fontId="3" fillId="0" borderId="0" applyNumberFormat="0" applyBorder="0" applyProtection="0"/>
    <xf numFmtId="0" fontId="25" fillId="0" borderId="0" applyNumberFormat="0" applyBorder="0" applyProtection="0"/>
    <xf numFmtId="0" fontId="25" fillId="0" borderId="0" applyNumberFormat="0" applyBorder="0" applyProtection="0"/>
    <xf numFmtId="0" fontId="25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8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5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33" borderId="1" applyNumberFormat="0" applyProtection="0"/>
    <xf numFmtId="0" fontId="2" fillId="33" borderId="1" applyNumberFormat="0" applyProtection="0"/>
    <xf numFmtId="0" fontId="25" fillId="33" borderId="3" applyNumberFormat="0" applyProtection="0"/>
    <xf numFmtId="0" fontId="2" fillId="33" borderId="1" applyNumberFormat="0" applyProtection="0"/>
    <xf numFmtId="0" fontId="25" fillId="33" borderId="3" applyNumberFormat="0" applyProtection="0"/>
    <xf numFmtId="0" fontId="25" fillId="33" borderId="3" applyNumberFormat="0" applyProtection="0"/>
    <xf numFmtId="0" fontId="2" fillId="33" borderId="1" applyNumberFormat="0" applyProtection="0"/>
    <xf numFmtId="0" fontId="2" fillId="33" borderId="1" applyNumberFormat="0" applyProtection="0"/>
    <xf numFmtId="0" fontId="2" fillId="33" borderId="1" applyNumberFormat="0" applyProtection="0"/>
    <xf numFmtId="0" fontId="2" fillId="33" borderId="1" applyNumberFormat="0" applyProtection="0"/>
    <xf numFmtId="0" fontId="29" fillId="33" borderId="4" applyNumberFormat="0" applyProtection="0"/>
    <xf numFmtId="9" fontId="2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5" fillId="0" borderId="0" applyBorder="0" applyProtection="0"/>
    <xf numFmtId="9" fontId="25" fillId="0" borderId="0" applyBorder="0" applyProtection="0"/>
    <xf numFmtId="9" fontId="25" fillId="0" borderId="0" applyBorder="0" applyProtection="0"/>
    <xf numFmtId="0" fontId="30" fillId="0" borderId="0" applyNumberFormat="0" applyBorder="0" applyProtection="0"/>
    <xf numFmtId="0" fontId="2" fillId="28" borderId="0" applyNumberFormat="0" applyFon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173" fontId="25" fillId="0" borderId="0" applyBorder="0" applyProtection="0"/>
    <xf numFmtId="173" fontId="25" fillId="0" borderId="0" applyBorder="0" applyProtection="0"/>
    <xf numFmtId="0" fontId="2" fillId="0" borderId="0" applyNumberFormat="0" applyBorder="0" applyProtection="0"/>
    <xf numFmtId="173" fontId="25" fillId="0" borderId="0" applyBorder="0" applyProtection="0"/>
    <xf numFmtId="0" fontId="2" fillId="0" borderId="0" applyNumberFormat="0" applyBorder="0" applyProtection="0"/>
    <xf numFmtId="174" fontId="2" fillId="0" borderId="0" applyBorder="0" applyProtection="0"/>
    <xf numFmtId="175" fontId="25" fillId="0" borderId="0" applyBorder="0" applyProtection="0"/>
    <xf numFmtId="173" fontId="25" fillId="0" borderId="0" applyBorder="0" applyProtection="0"/>
    <xf numFmtId="0" fontId="31" fillId="0" borderId="0" applyNumberFormat="0" applyBorder="0" applyProtection="0"/>
    <xf numFmtId="0" fontId="32" fillId="28" borderId="0" applyNumberForma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173" fontId="25" fillId="0" borderId="0" applyBorder="0" applyProtection="0"/>
    <xf numFmtId="173" fontId="25" fillId="0" borderId="0" applyBorder="0" applyProtection="0"/>
    <xf numFmtId="165" fontId="2" fillId="0" borderId="0" applyBorder="0" applyProtection="0"/>
    <xf numFmtId="173" fontId="25" fillId="0" borderId="0" applyBorder="0" applyProtection="0"/>
    <xf numFmtId="0" fontId="25" fillId="0" borderId="0" applyNumberFormat="0" applyBorder="0" applyProtection="0"/>
    <xf numFmtId="0" fontId="6" fillId="0" borderId="0" applyNumberFormat="0" applyBorder="0" applyProtection="0"/>
    <xf numFmtId="44" fontId="2" fillId="0" borderId="0" applyFont="0" applyFill="0" applyBorder="0" applyAlignment="0" applyProtection="0"/>
    <xf numFmtId="0" fontId="56" fillId="0" borderId="0"/>
    <xf numFmtId="0" fontId="57" fillId="0" borderId="0"/>
    <xf numFmtId="0" fontId="56" fillId="0" borderId="0" applyBorder="0" applyProtection="0"/>
    <xf numFmtId="178" fontId="56" fillId="0" borderId="0" applyBorder="0" applyProtection="0"/>
  </cellStyleXfs>
  <cellXfs count="209">
    <xf numFmtId="0" fontId="0" fillId="0" borderId="0" xfId="0"/>
    <xf numFmtId="0" fontId="35" fillId="0" borderId="0" xfId="102" applyFont="1"/>
    <xf numFmtId="0" fontId="34" fillId="0" borderId="0" xfId="0" applyFont="1"/>
    <xf numFmtId="0" fontId="1" fillId="0" borderId="0" xfId="0" applyFont="1"/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49" fontId="1" fillId="0" borderId="0" xfId="0" applyNumberFormat="1" applyFont="1" applyAlignment="1">
      <alignment vertical="center" wrapText="1"/>
    </xf>
    <xf numFmtId="0" fontId="35" fillId="0" borderId="15" xfId="68" applyFont="1" applyBorder="1" applyAlignment="1" applyProtection="1">
      <alignment horizontal="left" vertical="center" indent="1"/>
    </xf>
    <xf numFmtId="0" fontId="35" fillId="0" borderId="14" xfId="68" applyFont="1" applyBorder="1" applyAlignment="1" applyProtection="1">
      <alignment horizontal="left" vertical="center" indent="1"/>
    </xf>
    <xf numFmtId="4" fontId="35" fillId="0" borderId="14" xfId="68" applyNumberFormat="1" applyFont="1" applyBorder="1" applyAlignment="1" applyProtection="1">
      <alignment horizontal="left" vertical="center" indent="1"/>
    </xf>
    <xf numFmtId="4" fontId="1" fillId="0" borderId="14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horizontal="right"/>
    </xf>
    <xf numFmtId="164" fontId="34" fillId="0" borderId="16" xfId="107" applyNumberFormat="1" applyFont="1" applyBorder="1" applyAlignment="1" applyProtection="1">
      <alignment horizontal="right" vertical="center"/>
    </xf>
    <xf numFmtId="164" fontId="34" fillId="0" borderId="14" xfId="0" applyNumberFormat="1" applyFont="1" applyBorder="1" applyAlignment="1">
      <alignment horizontal="right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34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34" fillId="0" borderId="2" xfId="0" applyNumberFormat="1" applyFont="1" applyBorder="1" applyAlignment="1">
      <alignment horizontal="center" vertical="center" wrapText="1"/>
    </xf>
    <xf numFmtId="164" fontId="34" fillId="0" borderId="2" xfId="106" applyNumberFormat="1" applyFont="1" applyBorder="1" applyAlignment="1" applyProtection="1">
      <alignment horizontal="center" vertical="center" wrapText="1"/>
    </xf>
    <xf numFmtId="164" fontId="34" fillId="0" borderId="2" xfId="107" applyNumberFormat="1" applyFont="1" applyBorder="1" applyAlignment="1" applyProtection="1">
      <alignment horizontal="center" vertical="center" wrapText="1"/>
    </xf>
    <xf numFmtId="0" fontId="36" fillId="0" borderId="0" xfId="0" applyFont="1" applyAlignment="1">
      <alignment vertical="center"/>
    </xf>
    <xf numFmtId="0" fontId="33" fillId="35" borderId="15" xfId="0" applyFont="1" applyFill="1" applyBorder="1" applyAlignment="1">
      <alignment horizontal="left" indent="1"/>
    </xf>
    <xf numFmtId="0" fontId="33" fillId="35" borderId="14" xfId="0" applyFont="1" applyFill="1" applyBorder="1" applyAlignment="1">
      <alignment vertical="center"/>
    </xf>
    <xf numFmtId="0" fontId="33" fillId="35" borderId="16" xfId="0" applyFont="1" applyFill="1" applyBorder="1" applyAlignment="1">
      <alignment vertical="center"/>
    </xf>
    <xf numFmtId="4" fontId="33" fillId="35" borderId="15" xfId="0" applyNumberFormat="1" applyFont="1" applyFill="1" applyBorder="1" applyAlignment="1">
      <alignment horizontal="center" vertical="center"/>
    </xf>
    <xf numFmtId="4" fontId="33" fillId="35" borderId="14" xfId="0" applyNumberFormat="1" applyFont="1" applyFill="1" applyBorder="1" applyAlignment="1">
      <alignment horizontal="center" vertical="center"/>
    </xf>
    <xf numFmtId="4" fontId="33" fillId="35" borderId="14" xfId="0" applyNumberFormat="1" applyFont="1" applyFill="1" applyBorder="1" applyAlignment="1">
      <alignment horizontal="right"/>
    </xf>
    <xf numFmtId="164" fontId="36" fillId="35" borderId="2" xfId="107" applyNumberFormat="1" applyFont="1" applyFill="1" applyBorder="1" applyAlignment="1" applyProtection="1">
      <alignment horizontal="right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left" vertical="center" wrapText="1"/>
    </xf>
    <xf numFmtId="164" fontId="34" fillId="0" borderId="2" xfId="107" applyNumberFormat="1" applyFont="1" applyBorder="1" applyAlignment="1" applyProtection="1">
      <alignment horizontal="right" vertical="center"/>
    </xf>
    <xf numFmtId="49" fontId="33" fillId="0" borderId="0" xfId="0" applyNumberFormat="1" applyFont="1" applyAlignment="1">
      <alignment horizontal="justify" vertical="top" wrapText="1"/>
    </xf>
    <xf numFmtId="4" fontId="33" fillId="0" borderId="0" xfId="0" applyNumberFormat="1" applyFont="1" applyAlignment="1">
      <alignment horizontal="justify" vertical="top" wrapText="1"/>
    </xf>
    <xf numFmtId="164" fontId="33" fillId="0" borderId="0" xfId="0" applyNumberFormat="1" applyFont="1" applyAlignment="1">
      <alignment horizontal="right" vertical="top" wrapText="1"/>
    </xf>
    <xf numFmtId="4" fontId="40" fillId="0" borderId="2" xfId="0" applyNumberFormat="1" applyFont="1" applyBorder="1" applyAlignment="1">
      <alignment horizontal="center" vertical="center"/>
    </xf>
    <xf numFmtId="0" fontId="36" fillId="0" borderId="0" xfId="0" applyFont="1" applyAlignment="1">
      <alignment horizontal="left"/>
    </xf>
    <xf numFmtId="10" fontId="33" fillId="0" borderId="15" xfId="0" applyNumberFormat="1" applyFont="1" applyBorder="1" applyAlignment="1">
      <alignment horizontal="center" vertical="center" wrapText="1"/>
    </xf>
    <xf numFmtId="10" fontId="33" fillId="0" borderId="14" xfId="0" applyNumberFormat="1" applyFont="1" applyBorder="1" applyAlignment="1">
      <alignment horizontal="center" vertical="center" wrapText="1"/>
    </xf>
    <xf numFmtId="4" fontId="33" fillId="0" borderId="16" xfId="0" applyNumberFormat="1" applyFont="1" applyBorder="1" applyAlignment="1">
      <alignment horizontal="right" wrapText="1"/>
    </xf>
    <xf numFmtId="49" fontId="33" fillId="0" borderId="15" xfId="0" applyNumberFormat="1" applyFont="1" applyBorder="1" applyAlignment="1">
      <alignment horizontal="center" vertical="top" wrapText="1"/>
    </xf>
    <xf numFmtId="49" fontId="33" fillId="0" borderId="14" xfId="0" applyNumberFormat="1" applyFont="1" applyBorder="1" applyAlignment="1">
      <alignment horizontal="center" vertical="top" wrapText="1"/>
    </xf>
    <xf numFmtId="4" fontId="33" fillId="0" borderId="14" xfId="0" applyNumberFormat="1" applyFont="1" applyBorder="1" applyAlignment="1">
      <alignment horizontal="center" vertical="top" wrapText="1"/>
    </xf>
    <xf numFmtId="0" fontId="33" fillId="0" borderId="15" xfId="0" applyFont="1" applyBorder="1" applyAlignment="1">
      <alignment horizontal="right" vertical="center" wrapText="1"/>
    </xf>
    <xf numFmtId="0" fontId="33" fillId="0" borderId="14" xfId="0" applyFont="1" applyBorder="1" applyAlignment="1">
      <alignment horizontal="right" vertical="center" wrapText="1"/>
    </xf>
    <xf numFmtId="4" fontId="33" fillId="0" borderId="14" xfId="0" applyNumberFormat="1" applyFont="1" applyBorder="1" applyAlignment="1">
      <alignment horizontal="right" vertical="center" wrapText="1"/>
    </xf>
    <xf numFmtId="49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justify" vertical="top" wrapText="1"/>
    </xf>
    <xf numFmtId="4" fontId="34" fillId="0" borderId="0" xfId="106" applyNumberFormat="1" applyFont="1" applyProtection="1"/>
    <xf numFmtId="164" fontId="41" fillId="0" borderId="0" xfId="106" applyNumberFormat="1" applyFont="1" applyAlignment="1" applyProtection="1">
      <alignment horizontal="center" vertical="center"/>
    </xf>
    <xf numFmtId="164" fontId="34" fillId="0" borderId="0" xfId="107" applyNumberFormat="1" applyFont="1" applyAlignment="1" applyProtection="1">
      <alignment horizontal="right" vertical="center"/>
    </xf>
    <xf numFmtId="166" fontId="34" fillId="0" borderId="0" xfId="0" applyNumberFormat="1" applyFont="1"/>
    <xf numFmtId="164" fontId="37" fillId="0" borderId="0" xfId="106" applyNumberFormat="1" applyFont="1" applyAlignment="1" applyProtection="1">
      <alignment horizontal="center" vertical="center"/>
    </xf>
    <xf numFmtId="4" fontId="1" fillId="0" borderId="0" xfId="0" applyNumberFormat="1" applyFont="1"/>
    <xf numFmtId="4" fontId="1" fillId="0" borderId="0" xfId="106" applyNumberFormat="1" applyFont="1" applyProtection="1"/>
    <xf numFmtId="164" fontId="1" fillId="0" borderId="0" xfId="0" applyNumberFormat="1" applyFont="1" applyAlignment="1">
      <alignment horizontal="right"/>
    </xf>
    <xf numFmtId="0" fontId="43" fillId="0" borderId="2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left" vertical="center" wrapText="1"/>
    </xf>
    <xf numFmtId="2" fontId="40" fillId="0" borderId="2" xfId="0" applyNumberFormat="1" applyFont="1" applyBorder="1" applyAlignment="1">
      <alignment horizontal="center" vertical="center" wrapText="1"/>
    </xf>
    <xf numFmtId="168" fontId="40" fillId="0" borderId="2" xfId="107" applyFont="1" applyBorder="1" applyAlignment="1" applyProtection="1">
      <alignment horizontal="center" vertical="center"/>
    </xf>
    <xf numFmtId="2" fontId="39" fillId="37" borderId="2" xfId="106" applyNumberFormat="1" applyFont="1" applyFill="1" applyBorder="1" applyAlignment="1" applyProtection="1">
      <alignment horizontal="center" vertical="center"/>
    </xf>
    <xf numFmtId="0" fontId="43" fillId="0" borderId="2" xfId="0" applyFont="1" applyBorder="1" applyAlignment="1">
      <alignment horizontal="center" vertical="center" wrapText="1"/>
    </xf>
    <xf numFmtId="1" fontId="40" fillId="0" borderId="2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left" vertical="top" wrapText="1"/>
    </xf>
    <xf numFmtId="169" fontId="34" fillId="0" borderId="0" xfId="106" applyNumberFormat="1" applyFont="1" applyProtection="1"/>
    <xf numFmtId="169" fontId="34" fillId="0" borderId="0" xfId="106" applyNumberFormat="1" applyFont="1" applyAlignment="1" applyProtection="1">
      <alignment horizontal="center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164" fontId="34" fillId="0" borderId="0" xfId="106" applyNumberFormat="1" applyFont="1" applyAlignment="1" applyProtection="1">
      <alignment horizontal="right"/>
    </xf>
    <xf numFmtId="167" fontId="1" fillId="0" borderId="0" xfId="134" applyNumberFormat="1" applyFont="1" applyAlignment="1" applyProtection="1">
      <alignment horizontal="center" vertical="center"/>
    </xf>
    <xf numFmtId="0" fontId="1" fillId="0" borderId="0" xfId="134" applyFont="1" applyAlignment="1" applyProtection="1">
      <alignment vertical="center" wrapText="1"/>
    </xf>
    <xf numFmtId="0" fontId="1" fillId="0" borderId="0" xfId="134" applyFont="1" applyAlignment="1" applyProtection="1">
      <alignment horizontal="center" vertical="center"/>
    </xf>
    <xf numFmtId="0" fontId="49" fillId="0" borderId="2" xfId="0" applyFont="1" applyBorder="1" applyAlignment="1">
      <alignment horizontal="left" vertical="center" wrapText="1"/>
    </xf>
    <xf numFmtId="0" fontId="49" fillId="0" borderId="2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 wrapText="1"/>
    </xf>
    <xf numFmtId="4" fontId="49" fillId="0" borderId="2" xfId="0" applyNumberFormat="1" applyFont="1" applyBorder="1" applyAlignment="1">
      <alignment horizontal="center" vertical="center" wrapText="1"/>
    </xf>
    <xf numFmtId="10" fontId="45" fillId="0" borderId="0" xfId="139" applyNumberFormat="1" applyFont="1" applyBorder="1" applyAlignment="1">
      <alignment horizontal="center" vertical="center" wrapText="1"/>
    </xf>
    <xf numFmtId="10" fontId="51" fillId="39" borderId="21" xfId="0" applyNumberFormat="1" applyFont="1" applyFill="1" applyBorder="1" applyAlignment="1">
      <alignment horizontal="center" vertical="center" wrapText="1"/>
    </xf>
    <xf numFmtId="10" fontId="51" fillId="39" borderId="19" xfId="0" applyNumberFormat="1" applyFont="1" applyFill="1" applyBorder="1" applyAlignment="1">
      <alignment horizontal="center" vertical="center" wrapText="1"/>
    </xf>
    <xf numFmtId="4" fontId="52" fillId="39" borderId="20" xfId="0" applyNumberFormat="1" applyFont="1" applyFill="1" applyBorder="1" applyAlignment="1">
      <alignment horizontal="right" wrapText="1"/>
    </xf>
    <xf numFmtId="176" fontId="52" fillId="39" borderId="22" xfId="221" applyNumberFormat="1" applyFont="1" applyFill="1" applyBorder="1" applyAlignment="1" applyProtection="1">
      <alignment horizontal="right" vertical="center"/>
    </xf>
    <xf numFmtId="49" fontId="51" fillId="0" borderId="21" xfId="0" applyNumberFormat="1" applyFont="1" applyBorder="1" applyAlignment="1">
      <alignment horizontal="center" vertical="top" wrapText="1"/>
    </xf>
    <xf numFmtId="49" fontId="51" fillId="0" borderId="19" xfId="0" applyNumberFormat="1" applyFont="1" applyBorder="1" applyAlignment="1">
      <alignment horizontal="center" vertical="top" wrapText="1"/>
    </xf>
    <xf numFmtId="4" fontId="51" fillId="0" borderId="19" xfId="0" applyNumberFormat="1" applyFont="1" applyBorder="1" applyAlignment="1">
      <alignment horizontal="center" vertical="top" wrapText="1"/>
    </xf>
    <xf numFmtId="4" fontId="51" fillId="0" borderId="19" xfId="0" applyNumberFormat="1" applyFont="1" applyBorder="1" applyAlignment="1">
      <alignment vertical="top"/>
    </xf>
    <xf numFmtId="4" fontId="51" fillId="0" borderId="20" xfId="0" applyNumberFormat="1" applyFont="1" applyBorder="1" applyAlignment="1">
      <alignment vertical="top"/>
    </xf>
    <xf numFmtId="176" fontId="52" fillId="0" borderId="22" xfId="0" applyNumberFormat="1" applyFont="1" applyBorder="1" applyAlignment="1">
      <alignment horizontal="right" vertical="center" wrapText="1"/>
    </xf>
    <xf numFmtId="176" fontId="52" fillId="0" borderId="22" xfId="221" applyNumberFormat="1" applyFont="1" applyBorder="1" applyAlignment="1" applyProtection="1">
      <alignment horizontal="right" vertical="center"/>
    </xf>
    <xf numFmtId="4" fontId="33" fillId="40" borderId="14" xfId="0" applyNumberFormat="1" applyFont="1" applyFill="1" applyBorder="1" applyAlignment="1">
      <alignment horizontal="center" vertical="center"/>
    </xf>
    <xf numFmtId="0" fontId="34" fillId="40" borderId="15" xfId="0" applyFont="1" applyFill="1" applyBorder="1" applyAlignment="1">
      <alignment horizontal="center" vertical="center"/>
    </xf>
    <xf numFmtId="0" fontId="34" fillId="40" borderId="14" xfId="0" applyFont="1" applyFill="1" applyBorder="1" applyAlignment="1">
      <alignment horizontal="center" vertical="center"/>
    </xf>
    <xf numFmtId="0" fontId="33" fillId="40" borderId="14" xfId="0" applyFont="1" applyFill="1" applyBorder="1" applyAlignment="1">
      <alignment horizontal="right" wrapText="1"/>
    </xf>
    <xf numFmtId="0" fontId="33" fillId="40" borderId="14" xfId="0" applyFont="1" applyFill="1" applyBorder="1" applyAlignment="1">
      <alignment horizontal="center" vertical="center"/>
    </xf>
    <xf numFmtId="164" fontId="55" fillId="40" borderId="2" xfId="107" applyNumberFormat="1" applyFont="1" applyFill="1" applyBorder="1" applyAlignment="1" applyProtection="1">
      <alignment horizontal="right" vertical="center"/>
    </xf>
    <xf numFmtId="4" fontId="55" fillId="0" borderId="0" xfId="0" applyNumberFormat="1" applyFont="1" applyAlignment="1">
      <alignment horizontal="justify" vertical="top" wrapText="1"/>
    </xf>
    <xf numFmtId="164" fontId="55" fillId="0" borderId="0" xfId="0" applyNumberFormat="1" applyFont="1" applyAlignment="1">
      <alignment horizontal="right" vertical="top" wrapText="1"/>
    </xf>
    <xf numFmtId="164" fontId="46" fillId="0" borderId="2" xfId="107" applyNumberFormat="1" applyFont="1" applyBorder="1" applyAlignment="1" applyProtection="1">
      <alignment horizontal="right" vertical="center"/>
    </xf>
    <xf numFmtId="4" fontId="55" fillId="0" borderId="14" xfId="0" applyNumberFormat="1" applyFont="1" applyBorder="1" applyAlignment="1">
      <alignment vertical="top"/>
    </xf>
    <xf numFmtId="4" fontId="55" fillId="0" borderId="16" xfId="0" applyNumberFormat="1" applyFont="1" applyBorder="1" applyAlignment="1">
      <alignment vertical="top"/>
    </xf>
    <xf numFmtId="164" fontId="55" fillId="0" borderId="2" xfId="107" applyNumberFormat="1" applyFont="1" applyBorder="1" applyAlignment="1" applyProtection="1">
      <alignment horizontal="right" vertical="center"/>
    </xf>
    <xf numFmtId="4" fontId="55" fillId="0" borderId="14" xfId="0" applyNumberFormat="1" applyFont="1" applyBorder="1" applyAlignment="1">
      <alignment horizontal="right" wrapText="1"/>
    </xf>
    <xf numFmtId="4" fontId="55" fillId="0" borderId="16" xfId="0" applyNumberFormat="1" applyFont="1" applyBorder="1" applyAlignment="1">
      <alignment horizontal="right"/>
    </xf>
    <xf numFmtId="4" fontId="55" fillId="40" borderId="14" xfId="0" applyNumberFormat="1" applyFont="1" applyFill="1" applyBorder="1" applyAlignment="1">
      <alignment horizontal="right"/>
    </xf>
    <xf numFmtId="4" fontId="55" fillId="40" borderId="16" xfId="0" applyNumberFormat="1" applyFont="1" applyFill="1" applyBorder="1" applyAlignment="1">
      <alignment horizontal="center" vertical="center"/>
    </xf>
    <xf numFmtId="164" fontId="44" fillId="0" borderId="2" xfId="0" applyNumberFormat="1" applyFont="1" applyBorder="1" applyAlignment="1">
      <alignment horizontal="right" vertical="center" wrapText="1"/>
    </xf>
    <xf numFmtId="164" fontId="44" fillId="0" borderId="2" xfId="107" applyNumberFormat="1" applyFont="1" applyBorder="1" applyAlignment="1" applyProtection="1">
      <alignment horizontal="right" vertical="center"/>
    </xf>
    <xf numFmtId="164" fontId="34" fillId="0" borderId="0" xfId="107" applyNumberFormat="1" applyFont="1" applyBorder="1" applyAlignment="1" applyProtection="1">
      <alignment horizontal="right" vertical="center"/>
    </xf>
    <xf numFmtId="164" fontId="46" fillId="0" borderId="17" xfId="107" applyNumberFormat="1" applyFont="1" applyBorder="1" applyAlignment="1" applyProtection="1">
      <alignment horizontal="right" vertical="center"/>
    </xf>
    <xf numFmtId="0" fontId="33" fillId="40" borderId="21" xfId="0" applyFont="1" applyFill="1" applyBorder="1" applyAlignment="1">
      <alignment horizontal="left" vertical="center" indent="1"/>
    </xf>
    <xf numFmtId="0" fontId="33" fillId="40" borderId="19" xfId="0" applyFont="1" applyFill="1" applyBorder="1" applyAlignment="1">
      <alignment vertical="center"/>
    </xf>
    <xf numFmtId="4" fontId="33" fillId="40" borderId="19" xfId="0" applyNumberFormat="1" applyFont="1" applyFill="1" applyBorder="1" applyAlignment="1">
      <alignment horizontal="center" vertical="center"/>
    </xf>
    <xf numFmtId="4" fontId="55" fillId="40" borderId="19" xfId="0" applyNumberFormat="1" applyFont="1" applyFill="1" applyBorder="1" applyAlignment="1">
      <alignment horizontal="center" vertical="center"/>
    </xf>
    <xf numFmtId="4" fontId="55" fillId="40" borderId="19" xfId="0" applyNumberFormat="1" applyFont="1" applyFill="1" applyBorder="1" applyAlignment="1">
      <alignment horizontal="right"/>
    </xf>
    <xf numFmtId="164" fontId="55" fillId="40" borderId="22" xfId="107" applyNumberFormat="1" applyFont="1" applyFill="1" applyBorder="1" applyAlignment="1" applyProtection="1">
      <alignment horizontal="right" vertical="center"/>
    </xf>
    <xf numFmtId="0" fontId="49" fillId="0" borderId="18" xfId="0" applyFont="1" applyBorder="1" applyAlignment="1">
      <alignment horizontal="left" vertical="center" wrapText="1"/>
    </xf>
    <xf numFmtId="0" fontId="49" fillId="0" borderId="18" xfId="0" applyFont="1" applyBorder="1" applyAlignment="1">
      <alignment horizontal="center" vertical="center" wrapText="1"/>
    </xf>
    <xf numFmtId="0" fontId="49" fillId="0" borderId="25" xfId="0" applyFont="1" applyBorder="1" applyAlignment="1">
      <alignment horizontal="left" vertical="center" wrapText="1"/>
    </xf>
    <xf numFmtId="4" fontId="49" fillId="0" borderId="25" xfId="0" applyNumberFormat="1" applyFont="1" applyBorder="1" applyAlignment="1">
      <alignment horizontal="center" vertical="center" wrapText="1"/>
    </xf>
    <xf numFmtId="0" fontId="50" fillId="38" borderId="23" xfId="0" applyFont="1" applyFill="1" applyBorder="1" applyAlignment="1">
      <alignment horizontal="left" vertical="center" indent="1"/>
    </xf>
    <xf numFmtId="0" fontId="50" fillId="38" borderId="24" xfId="0" applyFont="1" applyFill="1" applyBorder="1" applyAlignment="1">
      <alignment horizontal="left" vertical="center" indent="1"/>
    </xf>
    <xf numFmtId="164" fontId="49" fillId="0" borderId="2" xfId="107" applyNumberFormat="1" applyFont="1" applyBorder="1" applyAlignment="1" applyProtection="1">
      <alignment horizontal="right" vertical="center"/>
    </xf>
    <xf numFmtId="2" fontId="49" fillId="0" borderId="2" xfId="0" applyNumberFormat="1" applyFont="1" applyBorder="1" applyAlignment="1">
      <alignment horizontal="center" vertical="center" wrapText="1"/>
    </xf>
    <xf numFmtId="1" fontId="49" fillId="0" borderId="2" xfId="0" applyNumberFormat="1" applyFont="1" applyBorder="1" applyAlignment="1">
      <alignment horizontal="center" vertical="center" wrapText="1"/>
    </xf>
    <xf numFmtId="164" fontId="34" fillId="0" borderId="18" xfId="107" applyNumberFormat="1" applyFont="1" applyBorder="1" applyAlignment="1" applyProtection="1">
      <alignment horizontal="right" vertical="center"/>
    </xf>
    <xf numFmtId="0" fontId="50" fillId="38" borderId="26" xfId="0" applyFont="1" applyFill="1" applyBorder="1" applyAlignment="1">
      <alignment horizontal="left" vertical="center" indent="1"/>
    </xf>
    <xf numFmtId="0" fontId="53" fillId="38" borderId="23" xfId="0" applyFont="1" applyFill="1" applyBorder="1" applyAlignment="1">
      <alignment horizontal="left" vertical="center" indent="1"/>
    </xf>
    <xf numFmtId="0" fontId="54" fillId="38" borderId="23" xfId="0" applyFont="1" applyFill="1" applyBorder="1" applyAlignment="1">
      <alignment horizontal="right" vertical="center"/>
    </xf>
    <xf numFmtId="176" fontId="54" fillId="38" borderId="23" xfId="0" applyNumberFormat="1" applyFont="1" applyFill="1" applyBorder="1" applyAlignment="1">
      <alignment horizontal="right" vertical="center"/>
    </xf>
    <xf numFmtId="176" fontId="54" fillId="38" borderId="24" xfId="0" applyNumberFormat="1" applyFont="1" applyFill="1" applyBorder="1" applyAlignment="1">
      <alignment horizontal="right" vertical="center"/>
    </xf>
    <xf numFmtId="164" fontId="34" fillId="0" borderId="17" xfId="107" applyNumberFormat="1" applyFont="1" applyBorder="1" applyAlignment="1" applyProtection="1">
      <alignment horizontal="right" vertical="center"/>
    </xf>
    <xf numFmtId="177" fontId="54" fillId="38" borderId="23" xfId="0" applyNumberFormat="1" applyFont="1" applyFill="1" applyBorder="1" applyAlignment="1">
      <alignment horizontal="right" vertical="center"/>
    </xf>
    <xf numFmtId="177" fontId="54" fillId="38" borderId="24" xfId="0" applyNumberFormat="1" applyFont="1" applyFill="1" applyBorder="1" applyAlignment="1">
      <alignment horizontal="right" vertical="center"/>
    </xf>
    <xf numFmtId="0" fontId="33" fillId="35" borderId="10" xfId="0" applyFont="1" applyFill="1" applyBorder="1" applyAlignment="1">
      <alignment horizontal="left" indent="1"/>
    </xf>
    <xf numFmtId="0" fontId="33" fillId="35" borderId="11" xfId="0" applyFont="1" applyFill="1" applyBorder="1" applyAlignment="1">
      <alignment vertical="center"/>
    </xf>
    <xf numFmtId="0" fontId="33" fillId="35" borderId="12" xfId="0" applyFont="1" applyFill="1" applyBorder="1" applyAlignment="1">
      <alignment vertical="center"/>
    </xf>
    <xf numFmtId="4" fontId="33" fillId="35" borderId="10" xfId="0" applyNumberFormat="1" applyFont="1" applyFill="1" applyBorder="1" applyAlignment="1">
      <alignment horizontal="center" vertical="center"/>
    </xf>
    <xf numFmtId="4" fontId="33" fillId="35" borderId="11" xfId="0" applyNumberFormat="1" applyFont="1" applyFill="1" applyBorder="1" applyAlignment="1">
      <alignment horizontal="center" vertical="center"/>
    </xf>
    <xf numFmtId="4" fontId="33" fillId="35" borderId="11" xfId="0" applyNumberFormat="1" applyFont="1" applyFill="1" applyBorder="1" applyAlignment="1">
      <alignment horizontal="right"/>
    </xf>
    <xf numFmtId="164" fontId="36" fillId="35" borderId="17" xfId="107" applyNumberFormat="1" applyFont="1" applyFill="1" applyBorder="1" applyAlignment="1" applyProtection="1">
      <alignment horizontal="right" vertical="center"/>
    </xf>
    <xf numFmtId="0" fontId="48" fillId="38" borderId="26" xfId="0" applyFont="1" applyFill="1" applyBorder="1" applyAlignment="1">
      <alignment horizontal="left" vertical="center" indent="1"/>
    </xf>
    <xf numFmtId="0" fontId="48" fillId="38" borderId="23" xfId="0" applyFont="1" applyFill="1" applyBorder="1" applyAlignment="1">
      <alignment horizontal="left" vertical="center" indent="1"/>
    </xf>
    <xf numFmtId="0" fontId="48" fillId="38" borderId="24" xfId="0" applyFont="1" applyFill="1" applyBorder="1" applyAlignment="1">
      <alignment horizontal="left" vertical="center" indent="1"/>
    </xf>
    <xf numFmtId="164" fontId="34" fillId="0" borderId="13" xfId="107" applyNumberFormat="1" applyFont="1" applyBorder="1" applyAlignment="1" applyProtection="1">
      <alignment horizontal="right" vertical="center"/>
    </xf>
    <xf numFmtId="0" fontId="49" fillId="0" borderId="18" xfId="0" applyFont="1" applyBorder="1" applyAlignment="1">
      <alignment horizontal="center" vertical="center"/>
    </xf>
    <xf numFmtId="4" fontId="49" fillId="0" borderId="18" xfId="0" applyNumberFormat="1" applyFont="1" applyBorder="1" applyAlignment="1">
      <alignment horizontal="center" vertical="center" wrapText="1"/>
    </xf>
    <xf numFmtId="164" fontId="49" fillId="0" borderId="18" xfId="107" applyNumberFormat="1" applyFont="1" applyBorder="1" applyAlignment="1" applyProtection="1">
      <alignment horizontal="right" vertical="center"/>
    </xf>
    <xf numFmtId="0" fontId="49" fillId="0" borderId="25" xfId="0" applyFont="1" applyBorder="1" applyAlignment="1">
      <alignment horizontal="center" vertical="center"/>
    </xf>
    <xf numFmtId="0" fontId="49" fillId="0" borderId="25" xfId="0" applyFont="1" applyBorder="1" applyAlignment="1">
      <alignment horizontal="center" vertical="center" wrapText="1"/>
    </xf>
    <xf numFmtId="164" fontId="49" fillId="0" borderId="25" xfId="107" applyNumberFormat="1" applyFont="1" applyBorder="1" applyAlignment="1" applyProtection="1">
      <alignment horizontal="right" vertical="center"/>
    </xf>
    <xf numFmtId="0" fontId="49" fillId="0" borderId="17" xfId="0" applyFont="1" applyBorder="1" applyAlignment="1">
      <alignment horizontal="center" vertical="center"/>
    </xf>
    <xf numFmtId="0" fontId="49" fillId="0" borderId="17" xfId="0" applyFont="1" applyBorder="1" applyAlignment="1">
      <alignment horizontal="center" vertical="center" wrapText="1"/>
    </xf>
    <xf numFmtId="0" fontId="49" fillId="0" borderId="17" xfId="0" applyFont="1" applyBorder="1" applyAlignment="1">
      <alignment horizontal="left" vertical="center" wrapText="1"/>
    </xf>
    <xf numFmtId="4" fontId="49" fillId="0" borderId="17" xfId="0" applyNumberFormat="1" applyFont="1" applyBorder="1" applyAlignment="1">
      <alignment horizontal="center" vertical="center" wrapText="1"/>
    </xf>
    <xf numFmtId="164" fontId="49" fillId="0" borderId="17" xfId="107" applyNumberFormat="1" applyFont="1" applyBorder="1" applyAlignment="1" applyProtection="1">
      <alignment horizontal="right" vertical="center"/>
    </xf>
    <xf numFmtId="0" fontId="33" fillId="35" borderId="26" xfId="0" applyFont="1" applyFill="1" applyBorder="1" applyAlignment="1">
      <alignment horizontal="left" indent="1"/>
    </xf>
    <xf numFmtId="0" fontId="33" fillId="35" borderId="23" xfId="0" applyFont="1" applyFill="1" applyBorder="1" applyAlignment="1">
      <alignment vertical="center"/>
    </xf>
    <xf numFmtId="0" fontId="33" fillId="35" borderId="27" xfId="0" applyFont="1" applyFill="1" applyBorder="1" applyAlignment="1">
      <alignment vertical="center"/>
    </xf>
    <xf numFmtId="4" fontId="33" fillId="35" borderId="28" xfId="0" applyNumberFormat="1" applyFont="1" applyFill="1" applyBorder="1" applyAlignment="1">
      <alignment horizontal="center" vertical="center"/>
    </xf>
    <xf numFmtId="4" fontId="33" fillId="35" borderId="23" xfId="0" applyNumberFormat="1" applyFont="1" applyFill="1" applyBorder="1" applyAlignment="1">
      <alignment horizontal="center" vertical="center"/>
    </xf>
    <xf numFmtId="4" fontId="33" fillId="35" borderId="23" xfId="0" applyNumberFormat="1" applyFont="1" applyFill="1" applyBorder="1" applyAlignment="1">
      <alignment horizontal="right"/>
    </xf>
    <xf numFmtId="164" fontId="36" fillId="35" borderId="29" xfId="107" applyNumberFormat="1" applyFont="1" applyFill="1" applyBorder="1" applyAlignment="1" applyProtection="1">
      <alignment horizontal="right" vertical="center"/>
    </xf>
    <xf numFmtId="164" fontId="36" fillId="35" borderId="30" xfId="107" applyNumberFormat="1" applyFont="1" applyFill="1" applyBorder="1" applyAlignment="1" applyProtection="1">
      <alignment horizontal="right" vertical="center"/>
    </xf>
    <xf numFmtId="4" fontId="34" fillId="41" borderId="2" xfId="0" applyNumberFormat="1" applyFont="1" applyFill="1" applyBorder="1" applyAlignment="1" applyProtection="1">
      <alignment horizontal="center" vertical="center" wrapText="1"/>
      <protection locked="0"/>
    </xf>
    <xf numFmtId="4" fontId="49" fillId="41" borderId="2" xfId="0" applyNumberFormat="1" applyFont="1" applyFill="1" applyBorder="1" applyAlignment="1" applyProtection="1">
      <alignment horizontal="center" vertical="center"/>
      <protection locked="0"/>
    </xf>
    <xf numFmtId="4" fontId="49" fillId="41" borderId="18" xfId="0" applyNumberFormat="1" applyFont="1" applyFill="1" applyBorder="1" applyAlignment="1" applyProtection="1">
      <alignment horizontal="center" vertical="center"/>
      <protection locked="0"/>
    </xf>
    <xf numFmtId="4" fontId="49" fillId="41" borderId="25" xfId="0" applyNumberFormat="1" applyFont="1" applyFill="1" applyBorder="1" applyAlignment="1" applyProtection="1">
      <alignment horizontal="center" vertical="center"/>
      <protection locked="0"/>
    </xf>
    <xf numFmtId="4" fontId="49" fillId="41" borderId="17" xfId="0" applyNumberFormat="1" applyFont="1" applyFill="1" applyBorder="1" applyAlignment="1" applyProtection="1">
      <alignment horizontal="center" vertical="center"/>
      <protection locked="0"/>
    </xf>
    <xf numFmtId="10" fontId="52" fillId="41" borderId="22" xfId="0" applyNumberFormat="1" applyFont="1" applyFill="1" applyBorder="1" applyAlignment="1" applyProtection="1">
      <alignment horizontal="center" wrapText="1"/>
      <protection locked="0"/>
    </xf>
    <xf numFmtId="4" fontId="33" fillId="41" borderId="0" xfId="0" applyNumberFormat="1" applyFont="1" applyFill="1" applyAlignment="1" applyProtection="1">
      <alignment horizontal="justify" vertical="top" wrapText="1"/>
      <protection locked="0"/>
    </xf>
    <xf numFmtId="10" fontId="55" fillId="41" borderId="2" xfId="0" applyNumberFormat="1" applyFont="1" applyFill="1" applyBorder="1" applyAlignment="1" applyProtection="1">
      <alignment horizontal="center" vertical="center" wrapText="1"/>
      <protection locked="0"/>
    </xf>
    <xf numFmtId="0" fontId="34" fillId="41" borderId="5" xfId="0" applyFont="1" applyFill="1" applyBorder="1" applyAlignment="1" applyProtection="1">
      <alignment horizontal="left" vertical="center" indent="6"/>
      <protection locked="0"/>
    </xf>
    <xf numFmtId="0" fontId="34" fillId="41" borderId="6" xfId="0" applyFont="1" applyFill="1" applyBorder="1" applyAlignment="1" applyProtection="1">
      <alignment horizontal="left" vertical="center" indent="6"/>
      <protection locked="0"/>
    </xf>
    <xf numFmtId="4" fontId="34" fillId="41" borderId="6" xfId="0" applyNumberFormat="1" applyFont="1" applyFill="1" applyBorder="1" applyAlignment="1" applyProtection="1">
      <alignment horizontal="left" vertical="center" indent="6"/>
      <protection locked="0"/>
    </xf>
    <xf numFmtId="164" fontId="34" fillId="41" borderId="6" xfId="0" applyNumberFormat="1" applyFont="1" applyFill="1" applyBorder="1" applyAlignment="1" applyProtection="1">
      <alignment horizontal="right" vertical="center"/>
      <protection locked="0"/>
    </xf>
    <xf numFmtId="164" fontId="34" fillId="41" borderId="7" xfId="107" applyNumberFormat="1" applyFont="1" applyFill="1" applyBorder="1" applyAlignment="1" applyProtection="1">
      <alignment horizontal="right" vertical="center"/>
      <protection locked="0"/>
    </xf>
    <xf numFmtId="49" fontId="1" fillId="41" borderId="8" xfId="0" applyNumberFormat="1" applyFont="1" applyFill="1" applyBorder="1" applyAlignment="1" applyProtection="1">
      <alignment horizontal="left" vertical="center" wrapText="1" indent="7"/>
      <protection locked="0"/>
    </xf>
    <xf numFmtId="49" fontId="1" fillId="41" borderId="0" xfId="0" applyNumberFormat="1" applyFont="1" applyFill="1" applyAlignment="1" applyProtection="1">
      <alignment horizontal="left" vertical="center" indent="3"/>
      <protection locked="0"/>
    </xf>
    <xf numFmtId="49" fontId="1" fillId="41" borderId="0" xfId="0" applyNumberFormat="1" applyFont="1" applyFill="1" applyAlignment="1" applyProtection="1">
      <alignment horizontal="left" vertical="center" wrapText="1" indent="7"/>
      <protection locked="0"/>
    </xf>
    <xf numFmtId="4" fontId="1" fillId="41" borderId="0" xfId="0" applyNumberFormat="1" applyFont="1" applyFill="1" applyAlignment="1" applyProtection="1">
      <alignment horizontal="left" vertical="center" wrapText="1" indent="7"/>
      <protection locked="0"/>
    </xf>
    <xf numFmtId="164" fontId="1" fillId="41" borderId="0" xfId="0" applyNumberFormat="1" applyFont="1" applyFill="1" applyAlignment="1" applyProtection="1">
      <alignment horizontal="right" vertical="center" wrapText="1"/>
      <protection locked="0"/>
    </xf>
    <xf numFmtId="164" fontId="34" fillId="41" borderId="9" xfId="107" applyNumberFormat="1" applyFont="1" applyFill="1" applyBorder="1" applyAlignment="1" applyProtection="1">
      <alignment horizontal="right" vertical="center"/>
      <protection locked="0"/>
    </xf>
    <xf numFmtId="0" fontId="33" fillId="41" borderId="8" xfId="0" applyFont="1" applyFill="1" applyBorder="1" applyAlignment="1" applyProtection="1">
      <alignment horizontal="left" vertical="center" wrapText="1" indent="7"/>
      <protection locked="0"/>
    </xf>
    <xf numFmtId="0" fontId="33" fillId="41" borderId="0" xfId="0" applyFont="1" applyFill="1" applyAlignment="1" applyProtection="1">
      <alignment horizontal="left" vertical="center" indent="3"/>
      <protection locked="0"/>
    </xf>
    <xf numFmtId="0" fontId="33" fillId="41" borderId="0" xfId="0" applyFont="1" applyFill="1" applyAlignment="1" applyProtection="1">
      <alignment horizontal="left" vertical="center" wrapText="1" indent="7"/>
      <protection locked="0"/>
    </xf>
    <xf numFmtId="4" fontId="33" fillId="41" borderId="0" xfId="0" applyNumberFormat="1" applyFont="1" applyFill="1" applyAlignment="1" applyProtection="1">
      <alignment horizontal="left" vertical="center" wrapText="1" indent="7"/>
      <protection locked="0"/>
    </xf>
    <xf numFmtId="164" fontId="33" fillId="41" borderId="0" xfId="0" applyNumberFormat="1" applyFont="1" applyFill="1" applyAlignment="1" applyProtection="1">
      <alignment horizontal="right" vertical="center" wrapText="1"/>
      <protection locked="0"/>
    </xf>
    <xf numFmtId="0" fontId="1" fillId="41" borderId="8" xfId="0" applyFont="1" applyFill="1" applyBorder="1" applyAlignment="1" applyProtection="1">
      <alignment horizontal="left" vertical="center" wrapText="1" indent="7"/>
      <protection locked="0"/>
    </xf>
    <xf numFmtId="0" fontId="1" fillId="41" borderId="0" xfId="0" applyFont="1" applyFill="1" applyAlignment="1" applyProtection="1">
      <alignment horizontal="left" vertical="center" indent="3"/>
      <protection locked="0"/>
    </xf>
    <xf numFmtId="0" fontId="1" fillId="41" borderId="0" xfId="0" applyFont="1" applyFill="1" applyAlignment="1" applyProtection="1">
      <alignment horizontal="left" vertical="center" wrapText="1" indent="7"/>
      <protection locked="0"/>
    </xf>
    <xf numFmtId="49" fontId="1" fillId="41" borderId="10" xfId="0" applyNumberFormat="1" applyFont="1" applyFill="1" applyBorder="1" applyAlignment="1" applyProtection="1">
      <alignment horizontal="left" vertical="center" wrapText="1" indent="6"/>
      <protection locked="0"/>
    </xf>
    <xf numFmtId="49" fontId="1" fillId="41" borderId="11" xfId="0" applyNumberFormat="1" applyFont="1" applyFill="1" applyBorder="1" applyAlignment="1" applyProtection="1">
      <alignment horizontal="left" vertical="center" wrapText="1" indent="6"/>
      <protection locked="0"/>
    </xf>
    <xf numFmtId="4" fontId="1" fillId="41" borderId="11" xfId="0" applyNumberFormat="1" applyFont="1" applyFill="1" applyBorder="1" applyAlignment="1" applyProtection="1">
      <alignment horizontal="left" vertical="center" wrapText="1" indent="6"/>
      <protection locked="0"/>
    </xf>
    <xf numFmtId="164" fontId="1" fillId="41" borderId="11" xfId="0" applyNumberFormat="1" applyFont="1" applyFill="1" applyBorder="1" applyAlignment="1" applyProtection="1">
      <alignment horizontal="right" vertical="center" wrapText="1"/>
      <protection locked="0"/>
    </xf>
    <xf numFmtId="164" fontId="34" fillId="41" borderId="12" xfId="107" applyNumberFormat="1" applyFont="1" applyFill="1" applyBorder="1" applyAlignment="1" applyProtection="1">
      <alignment horizontal="right" vertical="center"/>
      <protection locked="0"/>
    </xf>
    <xf numFmtId="0" fontId="1" fillId="0" borderId="6" xfId="0" applyFont="1" applyBorder="1"/>
    <xf numFmtId="49" fontId="34" fillId="34" borderId="2" xfId="106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/>
    <xf numFmtId="49" fontId="42" fillId="36" borderId="0" xfId="0" applyNumberFormat="1" applyFont="1" applyFill="1" applyAlignment="1">
      <alignment horizontal="center" vertical="center" wrapText="1"/>
    </xf>
    <xf numFmtId="0" fontId="1" fillId="0" borderId="11" xfId="0" applyFont="1" applyBorder="1"/>
    <xf numFmtId="49" fontId="34" fillId="34" borderId="2" xfId="0" applyNumberFormat="1" applyFont="1" applyFill="1" applyBorder="1" applyAlignment="1">
      <alignment horizontal="center" vertical="center"/>
    </xf>
    <xf numFmtId="49" fontId="34" fillId="34" borderId="2" xfId="0" applyNumberFormat="1" applyFont="1" applyFill="1" applyBorder="1" applyAlignment="1">
      <alignment horizontal="center" vertical="center" wrapText="1"/>
    </xf>
    <xf numFmtId="0" fontId="34" fillId="34" borderId="2" xfId="0" applyFont="1" applyFill="1" applyBorder="1" applyAlignment="1">
      <alignment horizontal="center" vertical="center" wrapText="1"/>
    </xf>
    <xf numFmtId="0" fontId="34" fillId="34" borderId="2" xfId="0" applyFont="1" applyFill="1" applyBorder="1" applyAlignment="1">
      <alignment horizontal="center" vertical="center"/>
    </xf>
    <xf numFmtId="0" fontId="1" fillId="0" borderId="14" xfId="0" applyFont="1" applyBorder="1"/>
    <xf numFmtId="49" fontId="38" fillId="26" borderId="2" xfId="0" applyNumberFormat="1" applyFont="1" applyFill="1" applyBorder="1" applyAlignment="1">
      <alignment horizontal="center"/>
    </xf>
  </cellXfs>
  <cellStyles count="226">
    <cellStyle name="20% - Ênfase1 2" xfId="1" xr:uid="{02245A8C-6794-44D2-B40F-47CCD5BAAA54}"/>
    <cellStyle name="20% - Ênfase1 2 2" xfId="2" xr:uid="{6A54FA4A-13C6-4D3E-BB9A-68F2622E427D}"/>
    <cellStyle name="20% - Ênfase1 3" xfId="3" xr:uid="{FDB41BCC-825B-4A9F-B9BE-BD87D4800E35}"/>
    <cellStyle name="20% - Ênfase1 3 2" xfId="4" xr:uid="{4187F963-A4F4-4B87-8200-DDDB26121159}"/>
    <cellStyle name="20% - Ênfase1 4" xfId="5" xr:uid="{121170B2-2484-4AC0-B288-8FF656382E04}"/>
    <cellStyle name="20% - Ênfase1 5" xfId="6" xr:uid="{B3236329-E125-4E56-9ACC-99382E016BE9}"/>
    <cellStyle name="20% - Ênfase1 6" xfId="7" xr:uid="{2CA548E9-CB23-492B-8174-429AE96C6F76}"/>
    <cellStyle name="20% - Ênfase2 2" xfId="8" xr:uid="{BE2F8143-0620-4D8E-9B96-AEF64285538A}"/>
    <cellStyle name="20% - Ênfase2 2 2" xfId="9" xr:uid="{81B6D681-5A0E-446E-A41B-4F813EE56CF2}"/>
    <cellStyle name="20% - Ênfase2 3" xfId="10" xr:uid="{83EC32FD-9616-49A0-80C6-5DEC42EA8729}"/>
    <cellStyle name="20% - Ênfase2 3 2" xfId="11" xr:uid="{D254BF38-2BA3-44E2-8FFE-8A2B019601C9}"/>
    <cellStyle name="20% - Ênfase2 4" xfId="12" xr:uid="{E27BA2C8-DB9F-4FB0-8D59-9983EEF6661F}"/>
    <cellStyle name="20% - Ênfase2 5" xfId="13" xr:uid="{DA0EA11D-A5B1-4D1D-8C36-834A5CE71F0D}"/>
    <cellStyle name="20% - Ênfase2 6" xfId="14" xr:uid="{CFD5DB26-5C01-42C8-8358-B695A08AB4B6}"/>
    <cellStyle name="20% - Ênfase3 2" xfId="15" xr:uid="{8CCB4618-62B4-41C0-BC67-32DAEBFA241B}"/>
    <cellStyle name="20% - Ênfase3 2 2" xfId="16" xr:uid="{6A27F815-4095-498F-BC36-8797ADC50440}"/>
    <cellStyle name="20% - Ênfase3 3" xfId="17" xr:uid="{6C41CA19-8C18-4852-872C-ED76F545C665}"/>
    <cellStyle name="20% - Ênfase3 3 2" xfId="18" xr:uid="{93942DA0-321A-442C-BC4C-20A01D1496B5}"/>
    <cellStyle name="20% - Ênfase3 4" xfId="19" xr:uid="{7772A012-F680-403A-833E-8AFF85FE8AC2}"/>
    <cellStyle name="20% - Ênfase3 5" xfId="20" xr:uid="{ECF6FB78-932F-438A-BCC1-AD69B0C093D7}"/>
    <cellStyle name="20% - Ênfase3 6" xfId="21" xr:uid="{6D0CF8E3-0942-4C0A-8FBB-E69D658FC5AA}"/>
    <cellStyle name="20% - Ênfase4 2" xfId="22" xr:uid="{2680A70F-FD29-43E7-97FB-CF5B6DFD1D78}"/>
    <cellStyle name="20% - Ênfase4 2 2" xfId="23" xr:uid="{7A5BE71A-AFFB-4493-A3FD-FE0878A43930}"/>
    <cellStyle name="20% - Ênfase4 3" xfId="24" xr:uid="{5F5CF5BE-0B03-44E7-A343-F6DBB44AB819}"/>
    <cellStyle name="20% - Ênfase4 3 2" xfId="25" xr:uid="{1A823021-52CB-44C4-B048-79E386A4BC5F}"/>
    <cellStyle name="20% - Ênfase4 4" xfId="26" xr:uid="{C3CB7E69-EA79-462D-BE6C-4E034770EF21}"/>
    <cellStyle name="20% - Ênfase4 5" xfId="27" xr:uid="{57FD9F91-2529-4114-9B7D-8177B92C093E}"/>
    <cellStyle name="20% - Ênfase4 6" xfId="28" xr:uid="{D3E00DE6-E3AA-4AD8-82C7-4CC2F17CD5BA}"/>
    <cellStyle name="20% - Ênfase5 2" xfId="29" xr:uid="{F1BB659B-C08F-44C7-A43F-1EBF5F5D73CF}"/>
    <cellStyle name="20% - Ênfase5 2 2" xfId="30" xr:uid="{9FB29AE8-17A9-4668-A8EB-BAA1A5A83E09}"/>
    <cellStyle name="20% - Ênfase5 3" xfId="31" xr:uid="{9696A27A-533E-45F4-A34B-F59594A074C2}"/>
    <cellStyle name="20% - Ênfase5 3 2" xfId="32" xr:uid="{6FF8670A-55C0-4A87-8F03-B821E4E79837}"/>
    <cellStyle name="20% - Ênfase5 4" xfId="33" xr:uid="{47AD3598-69FD-4B79-A7A2-8B0C9A695905}"/>
    <cellStyle name="20% - Ênfase5 5" xfId="34" xr:uid="{10B8F01F-5112-4AC4-BEDA-A6A1AC35A927}"/>
    <cellStyle name="20% - Ênfase5 6" xfId="35" xr:uid="{DED2EC1C-4FA1-4838-A4EE-9CCD32DF50AB}"/>
    <cellStyle name="20% - Ênfase6 2" xfId="36" xr:uid="{E2C1E234-4CD0-41EC-A04E-FF6A03534B8F}"/>
    <cellStyle name="20% - Ênfase6 2 2" xfId="37" xr:uid="{67B3CE9A-5B4D-42D4-A4BA-4C0062D30838}"/>
    <cellStyle name="20% - Ênfase6 3" xfId="38" xr:uid="{E45C065F-06D6-4124-AEC7-01D523B53BD9}"/>
    <cellStyle name="20% - Ênfase6 3 2" xfId="39" xr:uid="{5AF936B9-6C73-4AB7-B428-7EB034F25F2B}"/>
    <cellStyle name="20% - Ênfase6 4" xfId="40" xr:uid="{C20C6297-4222-4CDE-9FAA-2E7A3915CB31}"/>
    <cellStyle name="20% - Ênfase6 5" xfId="41" xr:uid="{80B2DE48-340D-4C39-987E-A6503B6DF761}"/>
    <cellStyle name="20% - Ênfase6 6" xfId="42" xr:uid="{9F820088-AF8D-49D3-A126-A173C1A1DC4B}"/>
    <cellStyle name="40% - Ênfase1 2" xfId="43" xr:uid="{DC9F03EF-950A-4D93-A4A3-78C4114A6170}"/>
    <cellStyle name="40% - Ênfase1 2 2" xfId="44" xr:uid="{44CFEAB9-3E3B-4F23-BD58-8380373AC78D}"/>
    <cellStyle name="40% - Ênfase1 3" xfId="45" xr:uid="{73D7E361-89C6-4178-B7E0-5D04CEF5AA5A}"/>
    <cellStyle name="40% - Ênfase1 3 2" xfId="46" xr:uid="{C952A7FA-6FFD-4F99-9083-B3973B3C5A8F}"/>
    <cellStyle name="40% - Ênfase1 4" xfId="47" xr:uid="{755DDDF5-AB0C-48A9-8F72-70207EEC8188}"/>
    <cellStyle name="40% - Ênfase1 5" xfId="48" xr:uid="{0CD7F255-FA79-4658-9FE0-29C547EAB696}"/>
    <cellStyle name="40% - Ênfase1 6" xfId="49" xr:uid="{DF1DAE18-E59E-4C2A-A485-2769695738D7}"/>
    <cellStyle name="40% - Ênfase2 2" xfId="50" xr:uid="{E2DB0B7B-2B85-4E27-BA75-D87BD3E0AF55}"/>
    <cellStyle name="40% - Ênfase2 2 2" xfId="51" xr:uid="{0F7FC833-CDA5-44A2-94A0-6B25438CD2E9}"/>
    <cellStyle name="40% - Ênfase2 3" xfId="52" xr:uid="{2A7F2F31-148D-4DC1-9703-C12FA32CEF0F}"/>
    <cellStyle name="40% - Ênfase2 3 2" xfId="53" xr:uid="{F1BEE7EA-4039-48EF-B415-5376065341B2}"/>
    <cellStyle name="40% - Ênfase2 4" xfId="54" xr:uid="{C0BBC600-CDAF-4302-8243-D886A3CB444C}"/>
    <cellStyle name="40% - Ênfase2 5" xfId="55" xr:uid="{19E987AC-60B8-45C7-B29A-190153E6305A}"/>
    <cellStyle name="40% - Ênfase2 6" xfId="56" xr:uid="{E6FFC8CB-E147-4B34-AF23-3395DD4CE974}"/>
    <cellStyle name="40% - Ênfase3 2" xfId="57" xr:uid="{48BB025C-EAC1-4867-AF34-FC475DBC6D38}"/>
    <cellStyle name="40% - Ênfase3 2 2" xfId="58" xr:uid="{D10F6FD6-3CE3-4A81-B975-C01661A2259E}"/>
    <cellStyle name="40% - Ênfase3 3" xfId="59" xr:uid="{802CF6A2-4D50-482C-AFA7-28163F380319}"/>
    <cellStyle name="40% - Ênfase3 3 2" xfId="60" xr:uid="{CFA6590D-9F68-4130-8716-BDDA43365561}"/>
    <cellStyle name="40% - Ênfase3 4" xfId="61" xr:uid="{F0E10E21-2B68-4F4B-BF02-84027CBBFB63}"/>
    <cellStyle name="40% - Ênfase3 5" xfId="62" xr:uid="{83CFE3BF-45E1-4BCC-91AA-0AA0C275423C}"/>
    <cellStyle name="40% - Ênfase3 6" xfId="63" xr:uid="{EC36A02E-5A56-462D-A4FB-39E3D9028F22}"/>
    <cellStyle name="40% - Ênfase4 2" xfId="64" xr:uid="{52623CED-81BE-4A64-8444-5561FBFCA752}"/>
    <cellStyle name="40% - Ênfase4 2 2" xfId="65" xr:uid="{6B980729-8E76-4C87-9B40-A0043FCDE709}"/>
    <cellStyle name="40% - Ênfase4 3" xfId="66" xr:uid="{ACDECBF8-BEAE-42D0-A93A-C0D241EEAE69}"/>
    <cellStyle name="40% - Ênfase4 3 2" xfId="67" xr:uid="{0E342204-45FF-4538-99D1-9946E31CBCC4}"/>
    <cellStyle name="40% - Ênfase4 3 3 2" xfId="68" xr:uid="{E3F978E1-A602-45C7-9F01-2D04D6CD7FE0}"/>
    <cellStyle name="40% - Ênfase4 3 3 2 2" xfId="223" xr:uid="{3730053C-80FC-4DE4-B505-CB3C6FD151AF}"/>
    <cellStyle name="40% - Ênfase4 4" xfId="69" xr:uid="{77FB0130-8535-4C1D-8733-69AFAFEFD603}"/>
    <cellStyle name="40% - Ênfase4 5" xfId="70" xr:uid="{228E51A3-6C29-4F8E-9DAB-E2BEEC24679D}"/>
    <cellStyle name="40% - Ênfase4 6" xfId="71" xr:uid="{395BEB9B-F5FA-42DB-B8F4-E925FBCFE31A}"/>
    <cellStyle name="40% - Ênfase5 2" xfId="72" xr:uid="{BDBFCB2A-8665-4FCE-A006-4EA368FB9B48}"/>
    <cellStyle name="40% - Ênfase5 2 2" xfId="73" xr:uid="{3EE69C45-DB1E-41C2-9B8A-37700A2EF7FB}"/>
    <cellStyle name="40% - Ênfase5 3" xfId="74" xr:uid="{AEFDF32D-26DC-4A0A-80FD-13F786841601}"/>
    <cellStyle name="40% - Ênfase5 3 2" xfId="75" xr:uid="{4D78EFE4-439E-4115-9B1D-E2B900F346F2}"/>
    <cellStyle name="40% - Ênfase5 4" xfId="76" xr:uid="{89E24FC8-BEAD-4088-ADFF-66522B226F2D}"/>
    <cellStyle name="40% - Ênfase5 5" xfId="77" xr:uid="{7C8734BF-644C-4495-8E9C-BC4E3C53CE7D}"/>
    <cellStyle name="40% - Ênfase5 6" xfId="78" xr:uid="{F970208F-D66B-4E83-AC76-2CE14A8A128B}"/>
    <cellStyle name="40% - Ênfase6 2" xfId="79" xr:uid="{DFFABCD4-FA5F-4E6A-B8E7-9EAD212C9C34}"/>
    <cellStyle name="40% - Ênfase6 2 2" xfId="80" xr:uid="{14B763D4-B2F0-41F2-A620-7E655759692F}"/>
    <cellStyle name="40% - Ênfase6 3" xfId="81" xr:uid="{EE78F4C5-A5B3-48F3-99B3-2D0381CF795E}"/>
    <cellStyle name="40% - Ênfase6 3 2" xfId="82" xr:uid="{9175D4DB-ED7E-4042-A4A1-E3A516B2DC3E}"/>
    <cellStyle name="40% - Ênfase6 4" xfId="83" xr:uid="{01EBB3EA-7186-4E71-9E1D-529EE0D9DBFB}"/>
    <cellStyle name="40% - Ênfase6 5" xfId="84" xr:uid="{05267D09-EB8D-41FD-B505-25E79B90E785}"/>
    <cellStyle name="40% - Ênfase6 6" xfId="85" xr:uid="{90BDB496-EEBF-4BDA-BB55-375A6AD311D7}"/>
    <cellStyle name="Accent" xfId="86" xr:uid="{EF8EE2E5-C1B1-4CD4-9423-A05418E6193F}"/>
    <cellStyle name="Accent 1" xfId="87" xr:uid="{54BFF70F-B273-46D9-BEDB-C57D862DE5C8}"/>
    <cellStyle name="Accent 2" xfId="88" xr:uid="{18F7CD9B-6C50-468F-AAC7-69DF7FA9429F}"/>
    <cellStyle name="Accent 3" xfId="89" xr:uid="{88373D07-9D4E-402F-BE3F-54DEE6FF7D82}"/>
    <cellStyle name="Bad" xfId="90" xr:uid="{DC8C7EB6-9B1D-48A4-B028-72379D99AE5B}"/>
    <cellStyle name="cf1" xfId="91" xr:uid="{38BE96CD-44AB-40D1-9D4D-91AFD3E2B469}"/>
    <cellStyle name="cf10" xfId="92" xr:uid="{4BB9E082-AD5C-4EDE-9C57-A25D630F2C66}"/>
    <cellStyle name="cf2" xfId="93" xr:uid="{01FB21D3-BE7D-49E0-9ADD-DA3798DCB992}"/>
    <cellStyle name="cf3" xfId="94" xr:uid="{7D00FFEB-B318-422C-9BDA-96B6B9F8FBE9}"/>
    <cellStyle name="cf4" xfId="95" xr:uid="{86401526-649E-4B64-B2AD-D434845D3B0B}"/>
    <cellStyle name="cf5" xfId="96" xr:uid="{936770CB-36BD-47F8-8808-A64961A40A17}"/>
    <cellStyle name="cf6" xfId="97" xr:uid="{A1833531-7810-4E7A-BA7C-29BD02D91A82}"/>
    <cellStyle name="cf7" xfId="98" xr:uid="{25362EC1-1FF6-4F00-9817-B7793D97FAB7}"/>
    <cellStyle name="cf8" xfId="99" xr:uid="{D6FFF1DD-52A3-4484-887E-C2974BD27B63}"/>
    <cellStyle name="cf9" xfId="100" xr:uid="{EBAFF6A9-4E95-4E53-86D8-E3D03368717C}"/>
    <cellStyle name="ConditionalStyle_1" xfId="101" xr:uid="{99633A8B-C7C2-4BA5-A670-0D67484C9C2A}"/>
    <cellStyle name="Default" xfId="102" xr:uid="{65411D73-7B22-4EB7-B56C-9738E8E8D909}"/>
    <cellStyle name="Error" xfId="103" xr:uid="{606ACAD0-D5C8-4B36-B718-203EB13E6EE2}"/>
    <cellStyle name="Estilo 1" xfId="104" xr:uid="{E176DC12-C6CC-436A-8464-4A877575D06D}"/>
    <cellStyle name="Estilo 1 2" xfId="105" xr:uid="{0AE78CDD-26DF-46FE-A6C8-B7F06BBE6C5F}"/>
    <cellStyle name="Excel Built-in Comma" xfId="106" xr:uid="{1990C9D3-F5DA-46FD-891D-CF1DC747CA53}"/>
    <cellStyle name="Excel Built-in Currency" xfId="107" xr:uid="{EE433448-F8D5-4A62-A2BF-EF32AC48AAA0}"/>
    <cellStyle name="Excel Built-in Hyperlink" xfId="108" xr:uid="{A2CF6D7C-10ED-466B-BC83-08533EA7FF2C}"/>
    <cellStyle name="Excel Built-in Neutral" xfId="109" xr:uid="{F0651B7E-B0E4-4704-8DC6-4FEF607D908A}"/>
    <cellStyle name="Excel Built-in Percent" xfId="110" xr:uid="{780425D8-081F-4B7C-BDA6-9CCD227A7368}"/>
    <cellStyle name="Footnote" xfId="111" xr:uid="{72117B0B-2F29-49FC-BACE-C88091B5192B}"/>
    <cellStyle name="Fundo Branco" xfId="112" xr:uid="{811C7BDF-9BD8-498C-8A65-281E99362000}"/>
    <cellStyle name="Fundo White" xfId="113" xr:uid="{87B1CFBE-141C-4C1F-AEE5-1AD19FE3B14B}"/>
    <cellStyle name="Good" xfId="114" xr:uid="{8B999A73-CC5C-48E4-9F29-0ED6F87615B6}"/>
    <cellStyle name="Heading" xfId="115" xr:uid="{394066DA-C5BD-48B0-80C7-D1BA931E55BE}"/>
    <cellStyle name="Heading 1" xfId="116" xr:uid="{28314129-69C9-4EFA-9CCA-262AF3EB3FCF}"/>
    <cellStyle name="Heading 2" xfId="117" xr:uid="{D02AE3C3-3047-464D-997B-7C39061EC80D}"/>
    <cellStyle name="Hyperlink" xfId="118" xr:uid="{C57638EB-9312-4BB0-B91F-059494F1D353}"/>
    <cellStyle name="Hyperlink 2" xfId="119" xr:uid="{927B4D78-277E-4F95-9534-FD90AB55B171}"/>
    <cellStyle name="Hyperlink 2 2" xfId="120" xr:uid="{D068E415-A2EE-4207-9218-50BE972C659C}"/>
    <cellStyle name="Moeda" xfId="221" builtinId="4"/>
    <cellStyle name="Moeda 2" xfId="121" xr:uid="{CE5DC114-7F10-44F0-BF83-90243D39655B}"/>
    <cellStyle name="Moeda 2 2" xfId="122" xr:uid="{1D12332C-15AC-4AD8-852E-1401CB0E8ECD}"/>
    <cellStyle name="Moeda 2 2 2" xfId="123" xr:uid="{02293F6B-7235-4A22-BE93-FAEE0F542E1A}"/>
    <cellStyle name="Moeda 2 2 2 2" xfId="124" xr:uid="{022A496E-1824-4642-A007-CF1AE8FB0D68}"/>
    <cellStyle name="Moeda 3" xfId="125" xr:uid="{77E9D9AB-055C-4ADD-A9CF-5D4AECDC97C7}"/>
    <cellStyle name="Moeda 3 2" xfId="126" xr:uid="{6356E5F8-1FBD-4919-8991-72E7A6CCB1DD}"/>
    <cellStyle name="Moeda 3 3" xfId="127" xr:uid="{615237A6-C67F-47A2-A821-5D406DA9CCD3}"/>
    <cellStyle name="Moeda 3 3 2" xfId="128" xr:uid="{56AE08EE-DE7F-490E-B968-C8EF9275FB76}"/>
    <cellStyle name="Moeda 4" xfId="129" xr:uid="{86957083-5C28-4C36-AD1C-32B00C615CCB}"/>
    <cellStyle name="Moeda 5" xfId="130" xr:uid="{00479181-F1BE-4CA2-96C3-B113220A98D0}"/>
    <cellStyle name="Moeda 5 2" xfId="131" xr:uid="{A28E7DEC-258D-429E-9C4A-197632B94E90}"/>
    <cellStyle name="Moeda 6" xfId="225" xr:uid="{D91F311E-0A2E-43D9-964B-506BC5B9C53A}"/>
    <cellStyle name="Neutral" xfId="132" xr:uid="{A6B1BC91-9E47-45CF-9DDD-A69CA20C96DF}"/>
    <cellStyle name="Neutro 2" xfId="133" xr:uid="{A78EEAC6-12B0-408D-A76C-D99D310DBEB5}"/>
    <cellStyle name="Normal" xfId="0" builtinId="0" customBuiltin="1"/>
    <cellStyle name="Normal 10" xfId="134" xr:uid="{3D4FC50B-FFCC-4180-A923-C4D1FBA1E63F}"/>
    <cellStyle name="Normal 11" xfId="135" xr:uid="{0F8840A4-7EAD-491B-8C91-2BC4334BDEDE}"/>
    <cellStyle name="Normal 11 2" xfId="136" xr:uid="{715BA13C-6B32-4545-9615-5B4E52480D31}"/>
    <cellStyle name="Normal 12" xfId="137" xr:uid="{404A4712-F425-4DCD-A094-77396D768C6A}"/>
    <cellStyle name="Normal 13" xfId="138" xr:uid="{51A32CC4-FFDC-4BA8-96E0-BF4423325986}"/>
    <cellStyle name="Normal 14" xfId="222" xr:uid="{79171700-F1F9-4B88-B34F-BC088F4922A1}"/>
    <cellStyle name="Normal 2" xfId="139" xr:uid="{373BBE27-A71D-49B8-8E3E-77283A1765FF}"/>
    <cellStyle name="Normal 2 2" xfId="140" xr:uid="{8314B131-EA19-490E-90B0-E61820637F70}"/>
    <cellStyle name="Normal 2_ORÇAMENTO" xfId="141" xr:uid="{C363EBB5-2E4A-4A07-B200-81AC005CA71F}"/>
    <cellStyle name="Normal 3" xfId="142" xr:uid="{A23C5FC8-9856-4205-A30D-1CF3BD4504CC}"/>
    <cellStyle name="Normal 3 2" xfId="143" xr:uid="{A945F8D8-82E8-4E88-B116-5CBFD3168E29}"/>
    <cellStyle name="Normal 3 2 2" xfId="144" xr:uid="{478609B1-8D10-4976-8507-3D12CBA829D5}"/>
    <cellStyle name="Normal 3 3" xfId="145" xr:uid="{3BFB3604-5A9D-4A00-B5A6-47A8F13395A4}"/>
    <cellStyle name="Normal 3 3 2" xfId="146" xr:uid="{41347C3A-CA9C-40DA-B328-149E9CB9E27A}"/>
    <cellStyle name="Normal 3 3 3" xfId="147" xr:uid="{330C8C04-4A02-4FC6-85EA-883BB687E044}"/>
    <cellStyle name="Normal 3 4" xfId="148" xr:uid="{FFBB2F75-016C-4795-9442-CA0779B5B51D}"/>
    <cellStyle name="Normal 4" xfId="149" xr:uid="{575A4C0E-78E8-4159-A77A-19B0BD1D5E39}"/>
    <cellStyle name="Normal 4 2" xfId="150" xr:uid="{290F7380-5941-4C3E-9C12-153436FA453F}"/>
    <cellStyle name="Normal 5" xfId="151" xr:uid="{D67EB2C5-5801-4119-90B8-D9639A17BC55}"/>
    <cellStyle name="Normal 5 2" xfId="152" xr:uid="{2BA83A87-49C6-48B7-905E-147D6C4E05BA}"/>
    <cellStyle name="Normal 6" xfId="153" xr:uid="{98677AD7-BD8B-46A3-89DB-87388C640878}"/>
    <cellStyle name="Normal 6 2" xfId="154" xr:uid="{CA4E01F8-6D48-41B3-B58D-5241677D8CF2}"/>
    <cellStyle name="Normal 7" xfId="155" xr:uid="{12F8D6CF-F79C-4CEE-82B1-A2B392D638C3}"/>
    <cellStyle name="Normal 8" xfId="156" xr:uid="{A643106F-049B-47D0-A0E4-1CEC62F61F75}"/>
    <cellStyle name="Normal 9" xfId="157" xr:uid="{6261F209-1B7C-4506-820D-C927B4D0065E}"/>
    <cellStyle name="Nota 2" xfId="158" xr:uid="{D011B71B-B95E-4395-A7C4-7F036E9CE8B9}"/>
    <cellStyle name="Nota 2 2" xfId="159" xr:uid="{103CAF5C-FB31-4138-87F1-39EEBCD92347}"/>
    <cellStyle name="Nota 2 2 2" xfId="160" xr:uid="{59526BBF-FD31-4DD5-A629-B9647FB293AF}"/>
    <cellStyle name="Nota 2 3" xfId="161" xr:uid="{95CC9BDD-8AA1-476C-B719-B9B84AC41822}"/>
    <cellStyle name="Nota 2 3 2" xfId="162" xr:uid="{A56F8471-988E-433D-8140-EC6A7189FB8B}"/>
    <cellStyle name="Nota 2 4" xfId="163" xr:uid="{B5450198-49C5-49FE-94DD-E2D87594F7E5}"/>
    <cellStyle name="Nota 3" xfId="164" xr:uid="{292B19EA-8B2D-4991-A3DD-AA75ADE0ED9C}"/>
    <cellStyle name="Nota 4" xfId="165" xr:uid="{431744B2-5826-4AC6-98FD-438FABB7F79D}"/>
    <cellStyle name="Nota 5" xfId="166" xr:uid="{011F3057-076F-4002-99C6-412AC254ACED}"/>
    <cellStyle name="Nota 6" xfId="167" xr:uid="{647B9D40-40B1-4E74-B31D-D034A57332E0}"/>
    <cellStyle name="Note" xfId="168" xr:uid="{20773DD9-6D65-4483-B365-A4632E401E35}"/>
    <cellStyle name="Porcentagem 2" xfId="169" xr:uid="{B4F63996-E1E6-4321-80A0-1EB7FBCCAFED}"/>
    <cellStyle name="Porcentagem 2 10" xfId="170" xr:uid="{4AE52AE7-B413-47A7-8A59-DC3C6A5A2A30}"/>
    <cellStyle name="Porcentagem 2 10 2" xfId="171" xr:uid="{A90070F3-1422-413B-A5B0-C62066532CB9}"/>
    <cellStyle name="Porcentagem 2 11" xfId="172" xr:uid="{8B29FBD5-8D9A-45B2-B226-FB7209AC172B}"/>
    <cellStyle name="Porcentagem 2 2" xfId="173" xr:uid="{94B1EE1D-5F1B-41F4-AC62-179F7E0A65F6}"/>
    <cellStyle name="Porcentagem 2 2 2" xfId="174" xr:uid="{0D948418-55B9-4C91-A46D-FEB557FDE6C8}"/>
    <cellStyle name="Porcentagem 2 2 2 2" xfId="175" xr:uid="{45CC8816-8ED8-45D3-8D7F-3D6A964BE722}"/>
    <cellStyle name="Porcentagem 2 2 3" xfId="176" xr:uid="{72D65FED-08D8-4F45-90BF-613B75A19B3C}"/>
    <cellStyle name="Porcentagem 2 2 4" xfId="177" xr:uid="{2B639E1C-7884-4A2F-9253-FE3B6EC5C34A}"/>
    <cellStyle name="Porcentagem 2 3" xfId="178" xr:uid="{114640F2-92A7-4592-98DB-09FC1C936732}"/>
    <cellStyle name="Porcentagem 2 3 2" xfId="179" xr:uid="{B8664326-814F-4641-9074-05CDE5CE2C6A}"/>
    <cellStyle name="Porcentagem 2 4" xfId="180" xr:uid="{3DF25FD7-D3AD-41A2-9195-8F4D51E57069}"/>
    <cellStyle name="Porcentagem 2 4 2" xfId="181" xr:uid="{966F4AA4-AE27-47F4-8149-B5F6BCBB6CE3}"/>
    <cellStyle name="Porcentagem 2 5" xfId="182" xr:uid="{673BB344-B07C-4550-B15E-65903FE94021}"/>
    <cellStyle name="Porcentagem 2 5 2" xfId="183" xr:uid="{24B10496-6CE1-4B10-9966-231DA907D2EE}"/>
    <cellStyle name="Porcentagem 2 6" xfId="184" xr:uid="{873BCCF6-B72E-40BC-88DE-2C4275301380}"/>
    <cellStyle name="Porcentagem 2 6 2" xfId="185" xr:uid="{D42A7255-C4F0-47C5-8606-598E0950C9FC}"/>
    <cellStyle name="Porcentagem 2 7" xfId="186" xr:uid="{3226BD1A-7C5B-42AB-9427-E2E3F9CD64F3}"/>
    <cellStyle name="Porcentagem 2 7 2" xfId="187" xr:uid="{A301E1DC-8A31-458E-87B3-588EB9EAA86A}"/>
    <cellStyle name="Porcentagem 2 8" xfId="188" xr:uid="{B63F4B7A-4AB0-4150-B4AD-9399910A54FD}"/>
    <cellStyle name="Porcentagem 2 8 2" xfId="189" xr:uid="{1756CD68-3B9D-4913-882C-12DB2608545A}"/>
    <cellStyle name="Porcentagem 2 9" xfId="190" xr:uid="{755D1797-09C3-4110-85D0-E4119D1C6844}"/>
    <cellStyle name="Porcentagem 2 9 2" xfId="191" xr:uid="{AA7A5EF9-F6EA-46C6-820B-F6190EC9894C}"/>
    <cellStyle name="Porcentagem 3" xfId="192" xr:uid="{992C0945-8DD9-4C8F-9EDC-A91DE795902E}"/>
    <cellStyle name="Porcentagem 3 2" xfId="193" xr:uid="{1C662F62-C9EB-440E-A55A-F4E85B1ED4BD}"/>
    <cellStyle name="Porcentagem 3 2 2" xfId="194" xr:uid="{8F1D6465-BECC-4A85-8DD5-AEE924A9557E}"/>
    <cellStyle name="Porcentagem 3 3" xfId="195" xr:uid="{9210F167-9FC7-4F74-995D-74B624C1C50F}"/>
    <cellStyle name="Porcentagem 4" xfId="196" xr:uid="{352EE5E5-6311-4E72-AFEB-B17FBA5F81A4}"/>
    <cellStyle name="Result" xfId="197" xr:uid="{65C13A7C-31E2-4BC8-8984-372E04BA771A}"/>
    <cellStyle name="Sem título1" xfId="198" xr:uid="{4E78CA8A-CEFF-4723-A6ED-8DB62E97FA0A}"/>
    <cellStyle name="Separador de milhares 2" xfId="199" xr:uid="{9073B452-95F7-4389-80D3-8BEC236A3AE9}"/>
    <cellStyle name="Separador de milhares 2 2" xfId="200" xr:uid="{2C64B2A9-E177-44F0-BC2E-A672E6A3260B}"/>
    <cellStyle name="Separador de milhares 2 2 2" xfId="201" xr:uid="{0877442C-79DD-4CD7-9B14-B820BDF6112A}"/>
    <cellStyle name="Separador de milhares 2 3" xfId="202" xr:uid="{27F43A2C-51A9-4E25-ABF2-56C3A6FA1B16}"/>
    <cellStyle name="Separador de milhares 3" xfId="203" xr:uid="{47799265-681B-4E25-A537-9A1B3C188972}"/>
    <cellStyle name="Separador de milhares 3 2" xfId="204" xr:uid="{5B18FEFE-46A7-4C4B-9C55-4ADA4FE9D8B0}"/>
    <cellStyle name="Separador de milhares 4" xfId="205" xr:uid="{A8B35560-F574-4EBC-90A5-67DA2E0B7DC3}"/>
    <cellStyle name="Separador de milhares 4 2" xfId="206" xr:uid="{A00FA71E-EBB7-4CB0-B638-DD779677D030}"/>
    <cellStyle name="Separador de milhares 4 2 2" xfId="207" xr:uid="{1F2BB7C0-39EA-41B1-8C26-730874F1E312}"/>
    <cellStyle name="Separador de milhares 4 3" xfId="208" xr:uid="{0A73AAEF-958D-4B87-A3FC-B07F3FCD1F5C}"/>
    <cellStyle name="SimularNão" xfId="209" xr:uid="{CEE43E19-342B-4BCD-A2E6-3D5F22728FA4}"/>
    <cellStyle name="SimularSim" xfId="210" xr:uid="{B65C9F49-E85C-4939-8E2C-935EB946AEE1}"/>
    <cellStyle name="Status" xfId="211" xr:uid="{A4C09E71-35C7-4461-9668-4F4038E4FA7A}"/>
    <cellStyle name="Text" xfId="212" xr:uid="{F3659164-EF51-4425-B47D-2090F1C9112A}"/>
    <cellStyle name="Vírgula 2" xfId="213" xr:uid="{E599925D-0B1F-40BF-947D-F557C3F4FD90}"/>
    <cellStyle name="Vírgula 2 2" xfId="214" xr:uid="{735BCC2A-B1E6-459B-BD8E-48AA3524F3F5}"/>
    <cellStyle name="Vírgula 2 2 2" xfId="215" xr:uid="{C6C7AC09-BBE5-4955-904D-B0EE5799101E}"/>
    <cellStyle name="Vírgula 2 3" xfId="216" xr:uid="{ACB07242-7151-4CC4-A548-20AF4F50B9DD}"/>
    <cellStyle name="Vírgula 2_PC com exigências da caixa GRAVAR" xfId="217" xr:uid="{032198B3-7047-43ED-9069-963594C66870}"/>
    <cellStyle name="Vírgula 3" xfId="218" xr:uid="{0859EE9D-9F93-4855-BB92-FF6D8E53721E}"/>
    <cellStyle name="Vírgula 4" xfId="219" xr:uid="{0869B6A6-4C2B-431A-8AB3-A373B9AD6C97}"/>
    <cellStyle name="Vírgula 5" xfId="224" xr:uid="{AB3F07EB-C0CB-4AA2-81A8-BDD6AF5AEAEE}"/>
    <cellStyle name="Warning" xfId="220" xr:uid="{946A4554-CCDA-490B-ACE0-D212D470F1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gcp.projetos.PMNFGOV\Documents\Hiroji\Temp\Centro%20de%20Lutas\Sal&#227;o\PM%20Sal&#227;o%20de%20Lutas-O.xlsm" TargetMode="External"/><Relationship Id="rId1" Type="http://schemas.openxmlformats.org/officeDocument/2006/relationships/externalLinkPath" Target="/Users/egcp.projetos.PMNFGOV/Documents/Hiroji/Temp/Centro%20de%20Lutas/Sal&#227;o/PM%20Sal&#227;o%20de%20Lutas-O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gcp.projetos.PMNFGOV\Documents\Hiroji\Or&#231;amentos\Finalizado\AmericoVentura\R01\Or&#231;amento%20E.M.J.%20Americo%20Ventura%202025%20R00.xlsx" TargetMode="External"/><Relationship Id="rId1" Type="http://schemas.openxmlformats.org/officeDocument/2006/relationships/externalLinkPath" Target="Or&#231;amento%20E.M.J.%20Americo%20Ventura%202025%20R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O"/>
      <sheetName val="MENU"/>
      <sheetName val="DADOS"/>
      <sheetName val="BDI"/>
      <sheetName val="ORÇAMENTO"/>
      <sheetName val="EVENTOS"/>
      <sheetName val="CÁLCULO"/>
      <sheetName val="CRONOPLE"/>
      <sheetName val="CRONO"/>
      <sheetName val="QCI"/>
      <sheetName val="PLE"/>
      <sheetName val="BM"/>
      <sheetName val="RRE"/>
      <sheetName val="OFÍCIO"/>
      <sheetName val="PO-PLE"/>
      <sheetName val="CFF-PLE"/>
      <sheetName val="PO-BM"/>
      <sheetName val="CFF-BM"/>
    </sheetNames>
    <sheetDataSet>
      <sheetData sheetId="0"/>
      <sheetData sheetId="1"/>
      <sheetData sheetId="2">
        <row r="18">
          <cell r="C18" t="str">
            <v>NÃO DESONERADO</v>
          </cell>
        </row>
        <row r="19">
          <cell r="D19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Dados"/>
      <sheetName val="0-RESUMO"/>
      <sheetName val="1-PLANILHA"/>
      <sheetName val="2-MEMO"/>
      <sheetName val="3-COMP"/>
      <sheetName val="4-CRONOGRAMA"/>
      <sheetName val="5-BDI"/>
      <sheetName val="ABC"/>
      <sheetName val="Catalogo"/>
      <sheetName val="COMPEMOP"/>
      <sheetName val="Sinapi"/>
      <sheetName val="SinapiIns"/>
      <sheetName val="SinapiComp"/>
      <sheetName val="SCO_D"/>
      <sheetName val="SCO_O"/>
      <sheetName val="EMOP"/>
    </sheetNames>
    <sheetDataSet>
      <sheetData sheetId="0"/>
      <sheetData sheetId="1"/>
      <sheetData sheetId="2"/>
      <sheetData sheetId="3">
        <row r="17">
          <cell r="A17" t="str">
            <v>A - SERVIÇOS DE REFORÇO ESTRUTURAL  - TRANSCRITO DO PROJ. DA MZ CONSTR. – PROCESSO 7997/2023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90B67-A248-4D3D-BFC1-318F3979300B}">
  <sheetPr codeName="Planilha3">
    <pageSetUpPr fitToPage="1"/>
  </sheetPr>
  <dimension ref="A1:AMB10167"/>
  <sheetViews>
    <sheetView tabSelected="1" workbookViewId="0">
      <selection activeCell="H24" sqref="H24"/>
    </sheetView>
  </sheetViews>
  <sheetFormatPr defaultColWidth="8" defaultRowHeight="15"/>
  <cols>
    <col min="1" max="1" width="6.125" style="5" customWidth="1"/>
    <col min="2" max="2" width="12.125" style="5" customWidth="1"/>
    <col min="3" max="3" width="12.125" style="48" customWidth="1"/>
    <col min="4" max="4" width="84.625" style="49" customWidth="1"/>
    <col min="5" max="5" width="5.75" style="4" customWidth="1"/>
    <col min="6" max="6" width="7.5" style="50" customWidth="1"/>
    <col min="7" max="7" width="13.5" style="50" customWidth="1"/>
    <col min="8" max="8" width="12.5" style="50" customWidth="1"/>
    <col min="9" max="9" width="14.25" style="72" customWidth="1"/>
    <col min="10" max="10" width="15.25" style="52" customWidth="1"/>
    <col min="11" max="11" width="16.5" style="2" customWidth="1"/>
    <col min="12" max="1016" width="8.5" style="2" customWidth="1"/>
    <col min="1017" max="1017" width="8" style="3" customWidth="1"/>
    <col min="1018" max="16384" width="8" style="3"/>
  </cols>
  <sheetData>
    <row r="1" spans="1:1016" ht="6.75" customHeight="1">
      <c r="A1" s="174"/>
      <c r="B1" s="175"/>
      <c r="C1" s="175"/>
      <c r="D1" s="175"/>
      <c r="E1" s="175"/>
      <c r="F1" s="176"/>
      <c r="G1" s="176"/>
      <c r="H1" s="176"/>
      <c r="I1" s="177"/>
      <c r="J1" s="178"/>
    </row>
    <row r="2" spans="1:1016" ht="12.75" customHeight="1">
      <c r="A2" s="179"/>
      <c r="B2" s="180"/>
      <c r="C2" s="181"/>
      <c r="D2" s="181"/>
      <c r="E2" s="181"/>
      <c r="F2" s="182"/>
      <c r="G2" s="182"/>
      <c r="H2" s="182"/>
      <c r="I2" s="183"/>
      <c r="J2" s="184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</row>
    <row r="3" spans="1:1016" ht="12.75" customHeight="1">
      <c r="A3" s="185"/>
      <c r="B3" s="186"/>
      <c r="C3" s="187"/>
      <c r="D3" s="187"/>
      <c r="E3" s="187"/>
      <c r="F3" s="188"/>
      <c r="G3" s="188"/>
      <c r="H3" s="188"/>
      <c r="I3" s="189"/>
      <c r="J3" s="184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</row>
    <row r="4" spans="1:1016" ht="12.75" customHeight="1">
      <c r="A4" s="190"/>
      <c r="B4" s="191"/>
      <c r="C4" s="192"/>
      <c r="D4" s="192"/>
      <c r="E4" s="192"/>
      <c r="F4" s="182"/>
      <c r="G4" s="182"/>
      <c r="H4" s="182"/>
      <c r="I4" s="183"/>
      <c r="J4" s="18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</row>
    <row r="5" spans="1:1016" ht="12.75" customHeight="1">
      <c r="A5" s="179"/>
      <c r="B5" s="180"/>
      <c r="C5" s="181"/>
      <c r="D5" s="181"/>
      <c r="E5" s="181"/>
      <c r="F5" s="182"/>
      <c r="G5" s="182"/>
      <c r="H5" s="182"/>
      <c r="I5" s="183"/>
      <c r="J5" s="184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</row>
    <row r="6" spans="1:1016" ht="6.75" customHeight="1">
      <c r="A6" s="193"/>
      <c r="B6" s="194"/>
      <c r="C6" s="194"/>
      <c r="D6" s="194"/>
      <c r="E6" s="194"/>
      <c r="F6" s="195"/>
      <c r="G6" s="195"/>
      <c r="H6" s="195"/>
      <c r="I6" s="196"/>
      <c r="J6" s="197"/>
    </row>
    <row r="7" spans="1:1016" ht="6.2" customHeight="1">
      <c r="A7" s="207"/>
      <c r="B7" s="207"/>
      <c r="C7" s="207"/>
      <c r="D7" s="207"/>
      <c r="E7" s="207"/>
      <c r="F7" s="207"/>
      <c r="G7" s="207"/>
      <c r="H7" s="207"/>
      <c r="I7" s="207"/>
      <c r="J7" s="207"/>
    </row>
    <row r="8" spans="1:1016" ht="18" customHeight="1">
      <c r="A8" s="7" t="s">
        <v>1005</v>
      </c>
      <c r="B8" s="8"/>
      <c r="C8" s="8"/>
      <c r="D8" s="8"/>
      <c r="E8" s="8"/>
      <c r="F8" s="9"/>
      <c r="G8" s="10"/>
      <c r="H8" s="10"/>
      <c r="I8" s="11"/>
      <c r="J8" s="12" t="s">
        <v>502</v>
      </c>
      <c r="K8" s="6"/>
      <c r="L8" s="6"/>
      <c r="M8" s="6"/>
      <c r="N8" s="6"/>
      <c r="O8" s="6"/>
    </row>
    <row r="9" spans="1:1016" ht="18" customHeight="1">
      <c r="A9" s="7" t="s">
        <v>1006</v>
      </c>
      <c r="B9" s="8"/>
      <c r="C9" s="8"/>
      <c r="D9" s="8"/>
      <c r="E9" s="8"/>
      <c r="F9" s="9"/>
      <c r="G9" s="10"/>
      <c r="H9" s="10"/>
      <c r="I9" s="13"/>
      <c r="J9" s="12" t="s">
        <v>1007</v>
      </c>
      <c r="K9" s="6"/>
    </row>
    <row r="10" spans="1:1016" ht="6.2" customHeight="1">
      <c r="A10" s="207"/>
      <c r="B10" s="207"/>
      <c r="C10" s="207"/>
      <c r="D10" s="207"/>
      <c r="E10" s="207"/>
      <c r="F10" s="207"/>
      <c r="G10" s="207"/>
      <c r="H10" s="207"/>
      <c r="I10" s="207"/>
      <c r="J10" s="207"/>
    </row>
    <row r="11" spans="1:1016" ht="18.75">
      <c r="A11" s="208" t="s">
        <v>0</v>
      </c>
      <c r="B11" s="208"/>
      <c r="C11" s="208"/>
      <c r="D11" s="208"/>
      <c r="E11" s="208"/>
      <c r="F11" s="208"/>
      <c r="G11" s="208"/>
      <c r="H11" s="208"/>
      <c r="I11" s="208"/>
      <c r="J11" s="208"/>
    </row>
    <row r="12" spans="1:1016" ht="6.2" customHeight="1">
      <c r="A12" s="207"/>
      <c r="B12" s="207"/>
      <c r="C12" s="207"/>
      <c r="D12" s="207"/>
      <c r="E12" s="207"/>
      <c r="F12" s="207"/>
      <c r="G12" s="207"/>
      <c r="H12" s="207"/>
      <c r="I12" s="207"/>
      <c r="J12" s="207"/>
    </row>
    <row r="13" spans="1:1016" ht="25.5" customHeight="1">
      <c r="A13" s="14" t="s">
        <v>1</v>
      </c>
      <c r="B13" s="15" t="s">
        <v>2</v>
      </c>
      <c r="C13" s="15" t="s">
        <v>3</v>
      </c>
      <c r="D13" s="16" t="s">
        <v>4</v>
      </c>
      <c r="E13" s="17" t="s">
        <v>5</v>
      </c>
      <c r="F13" s="18" t="s">
        <v>6</v>
      </c>
      <c r="G13" s="19" t="s">
        <v>7</v>
      </c>
      <c r="H13" s="19" t="s">
        <v>8</v>
      </c>
      <c r="I13" s="20" t="s">
        <v>9</v>
      </c>
      <c r="J13" s="21" t="s">
        <v>10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</row>
    <row r="14" spans="1:1016" ht="3.75" customHeight="1">
      <c r="A14" s="198"/>
      <c r="B14" s="198"/>
      <c r="C14" s="198"/>
      <c r="D14" s="198"/>
      <c r="E14" s="198"/>
      <c r="F14" s="198"/>
      <c r="G14" s="198"/>
      <c r="H14" s="198"/>
      <c r="I14" s="198"/>
      <c r="J14" s="198"/>
    </row>
    <row r="15" spans="1:1016">
      <c r="A15" s="143" t="s">
        <v>63</v>
      </c>
      <c r="B15" s="122"/>
      <c r="C15" s="122"/>
      <c r="D15" s="122"/>
      <c r="E15" s="122"/>
      <c r="F15" s="122"/>
      <c r="G15" s="122"/>
      <c r="H15" s="122"/>
      <c r="I15" s="122"/>
      <c r="J15" s="123"/>
    </row>
    <row r="16" spans="1:1016">
      <c r="A16" s="136" t="s">
        <v>64</v>
      </c>
      <c r="B16" s="137"/>
      <c r="C16" s="137"/>
      <c r="D16" s="137"/>
      <c r="E16" s="138"/>
      <c r="F16" s="139"/>
      <c r="G16" s="140"/>
      <c r="H16" s="141" t="s">
        <v>11</v>
      </c>
      <c r="I16" s="142">
        <f>+I17</f>
        <v>39974.160000000003</v>
      </c>
      <c r="J16" s="142">
        <f>+J17</f>
        <v>44199.12</v>
      </c>
    </row>
    <row r="17" spans="1:10">
      <c r="A17" s="30" t="s">
        <v>65</v>
      </c>
      <c r="B17" s="30" t="s">
        <v>50</v>
      </c>
      <c r="C17" s="31" t="s">
        <v>12</v>
      </c>
      <c r="D17" s="32" t="s">
        <v>51</v>
      </c>
      <c r="E17" s="31" t="s">
        <v>5</v>
      </c>
      <c r="F17" s="19" t="s">
        <v>503</v>
      </c>
      <c r="G17" s="166">
        <v>88831.48</v>
      </c>
      <c r="H17" s="166">
        <v>98220.26999999999</v>
      </c>
      <c r="I17" s="33">
        <f>TRUNC(F17*G17,2)</f>
        <v>39974.160000000003</v>
      </c>
      <c r="J17" s="33">
        <f>TRUNC(F17*H17,2)</f>
        <v>44199.12</v>
      </c>
    </row>
    <row r="18" spans="1:10" ht="3.75" customHeight="1">
      <c r="A18" s="34"/>
      <c r="B18" s="34"/>
      <c r="C18" s="34"/>
      <c r="D18" s="34"/>
      <c r="E18" s="34"/>
      <c r="F18" s="35"/>
      <c r="G18" s="35"/>
      <c r="H18" s="35"/>
      <c r="I18" s="36"/>
      <c r="J18" s="33"/>
    </row>
    <row r="19" spans="1:10">
      <c r="A19" s="23" t="s">
        <v>67</v>
      </c>
      <c r="B19" s="24"/>
      <c r="C19" s="24"/>
      <c r="D19" s="24"/>
      <c r="E19" s="25"/>
      <c r="F19" s="26"/>
      <c r="G19" s="27"/>
      <c r="H19" s="28" t="s">
        <v>11</v>
      </c>
      <c r="I19" s="29">
        <f>+I20</f>
        <v>34754.47</v>
      </c>
      <c r="J19" s="29">
        <f>+J20</f>
        <v>31732.34</v>
      </c>
    </row>
    <row r="20" spans="1:10">
      <c r="A20" s="30" t="s">
        <v>66</v>
      </c>
      <c r="B20" s="30" t="s">
        <v>52</v>
      </c>
      <c r="C20" s="31" t="s">
        <v>13</v>
      </c>
      <c r="D20" s="32" t="s">
        <v>53</v>
      </c>
      <c r="E20" s="31" t="s">
        <v>5</v>
      </c>
      <c r="F20" s="19" t="s">
        <v>504</v>
      </c>
      <c r="G20" s="166">
        <v>231696.47999999998</v>
      </c>
      <c r="H20" s="166">
        <v>211548.96000000002</v>
      </c>
      <c r="I20" s="33">
        <f>TRUNC(F20*G20,2)</f>
        <v>34754.47</v>
      </c>
      <c r="J20" s="33">
        <f>TRUNC(F20*H20,2)</f>
        <v>31732.34</v>
      </c>
    </row>
    <row r="21" spans="1:10" ht="3.75" customHeight="1">
      <c r="A21" s="34"/>
      <c r="B21" s="34"/>
      <c r="C21" s="34"/>
      <c r="D21" s="34"/>
      <c r="E21" s="34"/>
      <c r="F21" s="35"/>
      <c r="G21" s="35"/>
      <c r="H21" s="35"/>
      <c r="I21" s="36"/>
      <c r="J21" s="33"/>
    </row>
    <row r="22" spans="1:10">
      <c r="A22" s="23" t="s">
        <v>68</v>
      </c>
      <c r="B22" s="24"/>
      <c r="C22" s="24"/>
      <c r="D22" s="24"/>
      <c r="E22" s="25"/>
      <c r="F22" s="26"/>
      <c r="G22" s="27"/>
      <c r="H22" s="28" t="s">
        <v>11</v>
      </c>
      <c r="I22" s="29">
        <f>SUM(I23:I31)</f>
        <v>30546.829999999998</v>
      </c>
      <c r="J22" s="29">
        <f>SUM(J23:J31)</f>
        <v>31470.39</v>
      </c>
    </row>
    <row r="23" spans="1:10" ht="45">
      <c r="A23" s="77" t="s">
        <v>69</v>
      </c>
      <c r="B23" s="77" t="s">
        <v>505</v>
      </c>
      <c r="C23" s="78" t="s">
        <v>15</v>
      </c>
      <c r="D23" s="76" t="s">
        <v>506</v>
      </c>
      <c r="E23" s="78" t="s">
        <v>507</v>
      </c>
      <c r="F23" s="79" t="s">
        <v>508</v>
      </c>
      <c r="G23" s="167">
        <v>885.1</v>
      </c>
      <c r="H23" s="167">
        <v>885.1</v>
      </c>
      <c r="I23" s="124">
        <f t="shared" ref="I23:I31" si="0">TRUNC(F23*G23,2)</f>
        <v>885.1</v>
      </c>
      <c r="J23" s="124">
        <f t="shared" ref="J23:J31" si="1">TRUNC(F23*H23,2)</f>
        <v>885.1</v>
      </c>
    </row>
    <row r="24" spans="1:10" ht="45">
      <c r="A24" s="77" t="s">
        <v>70</v>
      </c>
      <c r="B24" s="77" t="s">
        <v>509</v>
      </c>
      <c r="C24" s="78" t="s">
        <v>71</v>
      </c>
      <c r="D24" s="76" t="s">
        <v>510</v>
      </c>
      <c r="E24" s="78" t="s">
        <v>507</v>
      </c>
      <c r="F24" s="79" t="s">
        <v>508</v>
      </c>
      <c r="G24" s="167">
        <v>1250</v>
      </c>
      <c r="H24" s="167">
        <v>1250</v>
      </c>
      <c r="I24" s="124">
        <f t="shared" si="0"/>
        <v>1250</v>
      </c>
      <c r="J24" s="124">
        <f t="shared" si="1"/>
        <v>1250</v>
      </c>
    </row>
    <row r="25" spans="1:10">
      <c r="A25" s="77" t="s">
        <v>72</v>
      </c>
      <c r="B25" s="77" t="s">
        <v>470</v>
      </c>
      <c r="C25" s="78" t="s">
        <v>73</v>
      </c>
      <c r="D25" s="76" t="s">
        <v>471</v>
      </c>
      <c r="E25" s="78" t="s">
        <v>5</v>
      </c>
      <c r="F25" s="79" t="s">
        <v>511</v>
      </c>
      <c r="G25" s="167">
        <v>839.44</v>
      </c>
      <c r="H25" s="167">
        <v>865.86</v>
      </c>
      <c r="I25" s="124">
        <f t="shared" si="0"/>
        <v>1678.88</v>
      </c>
      <c r="J25" s="124">
        <f t="shared" si="1"/>
        <v>1731.72</v>
      </c>
    </row>
    <row r="26" spans="1:10" ht="33.75">
      <c r="A26" s="77" t="s">
        <v>74</v>
      </c>
      <c r="B26" s="77" t="s">
        <v>512</v>
      </c>
      <c r="C26" s="78" t="s">
        <v>75</v>
      </c>
      <c r="D26" s="76" t="s">
        <v>513</v>
      </c>
      <c r="E26" s="78" t="s">
        <v>514</v>
      </c>
      <c r="F26" s="79" t="s">
        <v>515</v>
      </c>
      <c r="G26" s="167">
        <v>72.88</v>
      </c>
      <c r="H26" s="167">
        <v>77.25</v>
      </c>
      <c r="I26" s="124">
        <f t="shared" si="0"/>
        <v>6413.44</v>
      </c>
      <c r="J26" s="124">
        <f t="shared" si="1"/>
        <v>6798</v>
      </c>
    </row>
    <row r="27" spans="1:10">
      <c r="A27" s="77" t="s">
        <v>76</v>
      </c>
      <c r="B27" s="77" t="s">
        <v>516</v>
      </c>
      <c r="C27" s="78" t="s">
        <v>14</v>
      </c>
      <c r="D27" s="76" t="s">
        <v>517</v>
      </c>
      <c r="E27" s="78" t="s">
        <v>514</v>
      </c>
      <c r="F27" s="79" t="s">
        <v>518</v>
      </c>
      <c r="G27" s="167">
        <v>530.5</v>
      </c>
      <c r="H27" s="167">
        <v>556.54999999999995</v>
      </c>
      <c r="I27" s="124">
        <f t="shared" si="0"/>
        <v>3183</v>
      </c>
      <c r="J27" s="124">
        <f t="shared" si="1"/>
        <v>3339.3</v>
      </c>
    </row>
    <row r="28" spans="1:10" ht="22.5">
      <c r="A28" s="77" t="s">
        <v>77</v>
      </c>
      <c r="B28" s="77" t="s">
        <v>519</v>
      </c>
      <c r="C28" s="78" t="s">
        <v>16</v>
      </c>
      <c r="D28" s="76" t="s">
        <v>520</v>
      </c>
      <c r="E28" s="78" t="s">
        <v>5</v>
      </c>
      <c r="F28" s="79" t="s">
        <v>508</v>
      </c>
      <c r="G28" s="167">
        <v>4760.43</v>
      </c>
      <c r="H28" s="167">
        <v>4891.2</v>
      </c>
      <c r="I28" s="124">
        <f t="shared" si="0"/>
        <v>4760.43</v>
      </c>
      <c r="J28" s="124">
        <f t="shared" si="1"/>
        <v>4891.2</v>
      </c>
    </row>
    <row r="29" spans="1:10" ht="22.5">
      <c r="A29" s="77" t="s">
        <v>78</v>
      </c>
      <c r="B29" s="77" t="s">
        <v>521</v>
      </c>
      <c r="C29" s="78" t="s">
        <v>18</v>
      </c>
      <c r="D29" s="76" t="s">
        <v>522</v>
      </c>
      <c r="E29" s="78" t="s">
        <v>5</v>
      </c>
      <c r="F29" s="125" t="s">
        <v>508</v>
      </c>
      <c r="G29" s="167">
        <v>2510.84</v>
      </c>
      <c r="H29" s="167">
        <v>2636.67</v>
      </c>
      <c r="I29" s="124">
        <f t="shared" si="0"/>
        <v>2510.84</v>
      </c>
      <c r="J29" s="124">
        <f t="shared" si="1"/>
        <v>2636.67</v>
      </c>
    </row>
    <row r="30" spans="1:10" ht="33.75">
      <c r="A30" s="77" t="s">
        <v>79</v>
      </c>
      <c r="B30" s="77" t="s">
        <v>523</v>
      </c>
      <c r="C30" s="78" t="s">
        <v>80</v>
      </c>
      <c r="D30" s="76" t="s">
        <v>524</v>
      </c>
      <c r="E30" s="78" t="s">
        <v>5</v>
      </c>
      <c r="F30" s="79" t="s">
        <v>525</v>
      </c>
      <c r="G30" s="167">
        <v>371.84</v>
      </c>
      <c r="H30" s="167">
        <v>373.16</v>
      </c>
      <c r="I30" s="124">
        <f t="shared" si="0"/>
        <v>9296</v>
      </c>
      <c r="J30" s="124">
        <f t="shared" si="1"/>
        <v>9329</v>
      </c>
    </row>
    <row r="31" spans="1:10" ht="22.5">
      <c r="A31" s="77" t="s">
        <v>81</v>
      </c>
      <c r="B31" s="77" t="s">
        <v>526</v>
      </c>
      <c r="C31" s="78" t="s">
        <v>82</v>
      </c>
      <c r="D31" s="76" t="s">
        <v>527</v>
      </c>
      <c r="E31" s="78" t="s">
        <v>24</v>
      </c>
      <c r="F31" s="79" t="s">
        <v>528</v>
      </c>
      <c r="G31" s="167">
        <v>25.87</v>
      </c>
      <c r="H31" s="167">
        <v>27.7</v>
      </c>
      <c r="I31" s="124">
        <f t="shared" si="0"/>
        <v>569.14</v>
      </c>
      <c r="J31" s="124">
        <f t="shared" si="1"/>
        <v>609.4</v>
      </c>
    </row>
    <row r="32" spans="1:10" ht="3.75" customHeight="1">
      <c r="A32" s="34"/>
      <c r="B32" s="34"/>
      <c r="C32" s="34"/>
      <c r="D32" s="34"/>
      <c r="E32" s="34"/>
      <c r="F32" s="35"/>
      <c r="G32" s="35"/>
      <c r="H32" s="35"/>
      <c r="I32" s="36"/>
      <c r="J32" s="33"/>
    </row>
    <row r="33" spans="1:10" ht="15" customHeight="1">
      <c r="A33" s="23" t="s">
        <v>83</v>
      </c>
      <c r="B33" s="24"/>
      <c r="C33" s="24"/>
      <c r="D33" s="24"/>
      <c r="E33" s="25"/>
      <c r="F33" s="26"/>
      <c r="G33" s="27"/>
      <c r="H33" s="28" t="s">
        <v>11</v>
      </c>
      <c r="I33" s="29">
        <f>SUM(I34:I36)</f>
        <v>2171.1299999999997</v>
      </c>
      <c r="J33" s="29">
        <f>SUM(J34:J36)</f>
        <v>2413.06</v>
      </c>
    </row>
    <row r="34" spans="1:10" ht="22.5">
      <c r="A34" s="77" t="s">
        <v>84</v>
      </c>
      <c r="B34" s="77" t="s">
        <v>529</v>
      </c>
      <c r="C34" s="78" t="s">
        <v>85</v>
      </c>
      <c r="D34" s="76" t="s">
        <v>530</v>
      </c>
      <c r="E34" s="78" t="s">
        <v>514</v>
      </c>
      <c r="F34" s="79" t="s">
        <v>531</v>
      </c>
      <c r="G34" s="167">
        <v>12.05</v>
      </c>
      <c r="H34" s="167">
        <v>13.39</v>
      </c>
      <c r="I34" s="124">
        <f>TRUNC(F$34*G$34,2)</f>
        <v>932.54</v>
      </c>
      <c r="J34" s="124">
        <f>TRUNC(F$34*H$34,2)</f>
        <v>1036.25</v>
      </c>
    </row>
    <row r="35" spans="1:10" ht="22.5">
      <c r="A35" s="77" t="s">
        <v>86</v>
      </c>
      <c r="B35" s="77" t="s">
        <v>532</v>
      </c>
      <c r="C35" s="78" t="s">
        <v>87</v>
      </c>
      <c r="D35" s="76" t="s">
        <v>533</v>
      </c>
      <c r="E35" s="78" t="s">
        <v>514</v>
      </c>
      <c r="F35" s="79" t="s">
        <v>534</v>
      </c>
      <c r="G35" s="167">
        <v>13.81</v>
      </c>
      <c r="H35" s="167">
        <v>15.35</v>
      </c>
      <c r="I35" s="124">
        <f>TRUNC(F$35*G$35,2)</f>
        <v>884.39</v>
      </c>
      <c r="J35" s="124">
        <f>TRUNC(F$35*H$35,2)</f>
        <v>983.01</v>
      </c>
    </row>
    <row r="36" spans="1:10">
      <c r="A36" s="77" t="s">
        <v>88</v>
      </c>
      <c r="B36" s="77" t="s">
        <v>535</v>
      </c>
      <c r="C36" s="78" t="s">
        <v>89</v>
      </c>
      <c r="D36" s="76" t="s">
        <v>536</v>
      </c>
      <c r="E36" s="78" t="s">
        <v>514</v>
      </c>
      <c r="F36" s="79" t="s">
        <v>537</v>
      </c>
      <c r="G36" s="167">
        <v>3.22</v>
      </c>
      <c r="H36" s="167">
        <v>3.58</v>
      </c>
      <c r="I36" s="124">
        <f>TRUNC(F$36*G$36,2)</f>
        <v>354.2</v>
      </c>
      <c r="J36" s="124">
        <f>TRUNC(F$36*H$36,2)</f>
        <v>393.8</v>
      </c>
    </row>
    <row r="37" spans="1:10" ht="3.75" customHeight="1">
      <c r="A37" s="34"/>
      <c r="B37" s="34"/>
      <c r="C37" s="34"/>
      <c r="D37" s="34"/>
      <c r="E37" s="34"/>
      <c r="F37" s="35"/>
      <c r="G37" s="35"/>
      <c r="H37" s="35"/>
      <c r="I37" s="36"/>
      <c r="J37" s="33"/>
    </row>
    <row r="38" spans="1:10" ht="15" customHeight="1">
      <c r="A38" s="23" t="s">
        <v>483</v>
      </c>
      <c r="B38" s="24"/>
      <c r="C38" s="24"/>
      <c r="D38" s="24"/>
      <c r="E38" s="25"/>
      <c r="F38" s="26"/>
      <c r="G38" s="27"/>
      <c r="H38" s="28" t="s">
        <v>11</v>
      </c>
      <c r="I38" s="29">
        <f>SUM(I39:I44)</f>
        <v>10482.060000000001</v>
      </c>
      <c r="J38" s="29">
        <f>SUM(J39:J44)</f>
        <v>10769.01</v>
      </c>
    </row>
    <row r="39" spans="1:10" ht="22.5">
      <c r="A39" s="77" t="s">
        <v>90</v>
      </c>
      <c r="B39" s="77" t="s">
        <v>538</v>
      </c>
      <c r="C39" s="78" t="s">
        <v>22</v>
      </c>
      <c r="D39" s="76" t="s">
        <v>539</v>
      </c>
      <c r="E39" s="78" t="s">
        <v>540</v>
      </c>
      <c r="F39" s="79" t="s">
        <v>541</v>
      </c>
      <c r="G39" s="167">
        <v>67.09</v>
      </c>
      <c r="H39" s="167">
        <v>74.59</v>
      </c>
      <c r="I39" s="124">
        <f t="shared" ref="I39:I44" si="2">TRUNC(F39*G39,2)</f>
        <v>418.64</v>
      </c>
      <c r="J39" s="124">
        <f t="shared" ref="J39:J44" si="3">TRUNC(F39*H39,2)</f>
        <v>465.44</v>
      </c>
    </row>
    <row r="40" spans="1:10">
      <c r="A40" s="77" t="s">
        <v>91</v>
      </c>
      <c r="B40" s="77" t="s">
        <v>542</v>
      </c>
      <c r="C40" s="78" t="s">
        <v>92</v>
      </c>
      <c r="D40" s="76" t="s">
        <v>543</v>
      </c>
      <c r="E40" s="78" t="s">
        <v>540</v>
      </c>
      <c r="F40" s="79" t="s">
        <v>544</v>
      </c>
      <c r="G40" s="167">
        <v>26.11</v>
      </c>
      <c r="H40" s="167">
        <v>28.92</v>
      </c>
      <c r="I40" s="124">
        <f t="shared" si="2"/>
        <v>81.459999999999994</v>
      </c>
      <c r="J40" s="124">
        <f t="shared" si="3"/>
        <v>90.23</v>
      </c>
    </row>
    <row r="41" spans="1:10">
      <c r="A41" s="77" t="s">
        <v>93</v>
      </c>
      <c r="B41" s="77" t="s">
        <v>545</v>
      </c>
      <c r="C41" s="78" t="s">
        <v>94</v>
      </c>
      <c r="D41" s="76" t="s">
        <v>546</v>
      </c>
      <c r="E41" s="78" t="s">
        <v>540</v>
      </c>
      <c r="F41" s="79" t="s">
        <v>547</v>
      </c>
      <c r="G41" s="167">
        <v>265.63</v>
      </c>
      <c r="H41" s="167">
        <v>266.2</v>
      </c>
      <c r="I41" s="124">
        <f t="shared" si="2"/>
        <v>7437.64</v>
      </c>
      <c r="J41" s="124">
        <f t="shared" si="3"/>
        <v>7453.6</v>
      </c>
    </row>
    <row r="42" spans="1:10">
      <c r="A42" s="77" t="s">
        <v>95</v>
      </c>
      <c r="B42" s="77" t="s">
        <v>548</v>
      </c>
      <c r="C42" s="78" t="s">
        <v>96</v>
      </c>
      <c r="D42" s="76" t="s">
        <v>549</v>
      </c>
      <c r="E42" s="78" t="s">
        <v>540</v>
      </c>
      <c r="F42" s="79" t="s">
        <v>547</v>
      </c>
      <c r="G42" s="167">
        <v>64.13</v>
      </c>
      <c r="H42" s="167">
        <v>71.3</v>
      </c>
      <c r="I42" s="124">
        <f t="shared" si="2"/>
        <v>1795.64</v>
      </c>
      <c r="J42" s="124">
        <f t="shared" si="3"/>
        <v>1996.4</v>
      </c>
    </row>
    <row r="43" spans="1:10" ht="33.75">
      <c r="A43" s="147" t="s">
        <v>98</v>
      </c>
      <c r="B43" s="147" t="s">
        <v>550</v>
      </c>
      <c r="C43" s="119" t="s">
        <v>97</v>
      </c>
      <c r="D43" s="118" t="s">
        <v>551</v>
      </c>
      <c r="E43" s="119" t="s">
        <v>552</v>
      </c>
      <c r="F43" s="148" t="s">
        <v>553</v>
      </c>
      <c r="G43" s="168">
        <v>1.06</v>
      </c>
      <c r="H43" s="168">
        <v>1.08</v>
      </c>
      <c r="I43" s="149">
        <f t="shared" si="2"/>
        <v>651.73</v>
      </c>
      <c r="J43" s="149">
        <f t="shared" si="3"/>
        <v>664.02</v>
      </c>
    </row>
    <row r="44" spans="1:10" ht="33.75">
      <c r="A44" s="150" t="s">
        <v>99</v>
      </c>
      <c r="B44" s="150" t="s">
        <v>554</v>
      </c>
      <c r="C44" s="151" t="s">
        <v>100</v>
      </c>
      <c r="D44" s="120" t="s">
        <v>555</v>
      </c>
      <c r="E44" s="151" t="s">
        <v>23</v>
      </c>
      <c r="F44" s="121" t="s">
        <v>556</v>
      </c>
      <c r="G44" s="169">
        <v>1.64</v>
      </c>
      <c r="H44" s="169">
        <v>1.68</v>
      </c>
      <c r="I44" s="152">
        <f t="shared" si="2"/>
        <v>96.95</v>
      </c>
      <c r="J44" s="152">
        <f t="shared" si="3"/>
        <v>99.32</v>
      </c>
    </row>
    <row r="45" spans="1:10" ht="3.75" customHeight="1">
      <c r="A45" s="34"/>
      <c r="B45" s="34"/>
      <c r="C45" s="34"/>
      <c r="D45" s="34"/>
      <c r="E45" s="34"/>
      <c r="F45" s="35"/>
      <c r="G45" s="35"/>
      <c r="H45" s="35"/>
      <c r="I45" s="36"/>
      <c r="J45" s="110"/>
    </row>
    <row r="46" spans="1:10">
      <c r="A46" s="158" t="s">
        <v>484</v>
      </c>
      <c r="B46" s="159"/>
      <c r="C46" s="159"/>
      <c r="D46" s="159"/>
      <c r="E46" s="160"/>
      <c r="F46" s="161"/>
      <c r="G46" s="162"/>
      <c r="H46" s="163" t="s">
        <v>11</v>
      </c>
      <c r="I46" s="164">
        <f>SUM(I47:I49)</f>
        <v>113456.91</v>
      </c>
      <c r="J46" s="165">
        <f>SUM(J47:J49)</f>
        <v>116004.52</v>
      </c>
    </row>
    <row r="47" spans="1:10">
      <c r="A47" s="153" t="s">
        <v>101</v>
      </c>
      <c r="B47" s="153" t="s">
        <v>472</v>
      </c>
      <c r="C47" s="154" t="s">
        <v>104</v>
      </c>
      <c r="D47" s="155" t="s">
        <v>473</v>
      </c>
      <c r="E47" s="154" t="s">
        <v>5</v>
      </c>
      <c r="F47" s="156" t="s">
        <v>557</v>
      </c>
      <c r="G47" s="170">
        <v>6338.29</v>
      </c>
      <c r="H47" s="170">
        <v>6558.88</v>
      </c>
      <c r="I47" s="157">
        <f t="shared" ref="I47:I49" si="4">TRUNC(F47*G47,2)</f>
        <v>19014.87</v>
      </c>
      <c r="J47" s="157">
        <f t="shared" ref="J47:J49" si="5">TRUNC(F47*H47,2)</f>
        <v>19676.64</v>
      </c>
    </row>
    <row r="48" spans="1:10">
      <c r="A48" s="77" t="s">
        <v>102</v>
      </c>
      <c r="B48" s="77" t="s">
        <v>474</v>
      </c>
      <c r="C48" s="78" t="s">
        <v>105</v>
      </c>
      <c r="D48" s="76" t="s">
        <v>475</v>
      </c>
      <c r="E48" s="78" t="s">
        <v>5</v>
      </c>
      <c r="F48" s="79" t="s">
        <v>508</v>
      </c>
      <c r="G48" s="167">
        <v>6508.24</v>
      </c>
      <c r="H48" s="167">
        <v>6538.08</v>
      </c>
      <c r="I48" s="124">
        <f t="shared" si="4"/>
        <v>6508.24</v>
      </c>
      <c r="J48" s="124">
        <f t="shared" si="5"/>
        <v>6538.08</v>
      </c>
    </row>
    <row r="49" spans="1:1016" ht="22.5">
      <c r="A49" s="77" t="s">
        <v>103</v>
      </c>
      <c r="B49" s="77" t="s">
        <v>476</v>
      </c>
      <c r="C49" s="78" t="s">
        <v>106</v>
      </c>
      <c r="D49" s="76" t="s">
        <v>477</v>
      </c>
      <c r="E49" s="78" t="s">
        <v>24</v>
      </c>
      <c r="F49" s="79" t="s">
        <v>558</v>
      </c>
      <c r="G49" s="167">
        <v>151.61000000000001</v>
      </c>
      <c r="H49" s="167">
        <v>154.81</v>
      </c>
      <c r="I49" s="124">
        <f t="shared" si="4"/>
        <v>87933.8</v>
      </c>
      <c r="J49" s="124">
        <f t="shared" si="5"/>
        <v>89789.8</v>
      </c>
    </row>
    <row r="50" spans="1:1016" ht="3.75" customHeight="1">
      <c r="A50" s="34"/>
      <c r="B50" s="34"/>
      <c r="C50" s="34"/>
      <c r="D50" s="34"/>
      <c r="E50" s="34"/>
      <c r="F50" s="35"/>
      <c r="G50" s="35"/>
      <c r="H50" s="35"/>
      <c r="I50" s="36"/>
      <c r="J50" s="33"/>
    </row>
    <row r="51" spans="1:1016">
      <c r="A51" s="23" t="s">
        <v>485</v>
      </c>
      <c r="B51" s="24"/>
      <c r="C51" s="24"/>
      <c r="D51" s="24"/>
      <c r="E51" s="25"/>
      <c r="F51" s="26"/>
      <c r="G51" s="27"/>
      <c r="H51" s="28" t="s">
        <v>11</v>
      </c>
      <c r="I51" s="29">
        <f>SUM(I52:I55)</f>
        <v>8362.85</v>
      </c>
      <c r="J51" s="29">
        <f>SUM(J52:J55)</f>
        <v>8972.7999999999993</v>
      </c>
    </row>
    <row r="52" spans="1:1016" ht="22.5">
      <c r="A52" s="77" t="s">
        <v>107</v>
      </c>
      <c r="B52" s="77">
        <v>98575</v>
      </c>
      <c r="C52" s="78">
        <v>98575</v>
      </c>
      <c r="D52" s="76" t="s">
        <v>559</v>
      </c>
      <c r="E52" s="78" t="s">
        <v>24</v>
      </c>
      <c r="F52" s="79" t="s">
        <v>560</v>
      </c>
      <c r="G52" s="167">
        <v>79.81</v>
      </c>
      <c r="H52" s="167">
        <v>84.73</v>
      </c>
      <c r="I52" s="124">
        <f>TRUNC(F52*G52,2)</f>
        <v>3192.4</v>
      </c>
      <c r="J52" s="124">
        <f>TRUNC(F52*H52,2)</f>
        <v>3389.2</v>
      </c>
    </row>
    <row r="53" spans="1:1016">
      <c r="A53" s="77" t="s">
        <v>109</v>
      </c>
      <c r="B53" s="77" t="s">
        <v>561</v>
      </c>
      <c r="C53" s="78" t="s">
        <v>25</v>
      </c>
      <c r="D53" s="76" t="s">
        <v>562</v>
      </c>
      <c r="E53" s="78" t="s">
        <v>514</v>
      </c>
      <c r="F53" s="79" t="s">
        <v>563</v>
      </c>
      <c r="G53" s="167">
        <v>7.03</v>
      </c>
      <c r="H53" s="167">
        <v>7.58</v>
      </c>
      <c r="I53" s="124">
        <f>TRUNC(F53*G53,2)</f>
        <v>131.6</v>
      </c>
      <c r="J53" s="124">
        <f>TRUNC(F53*H53,2)</f>
        <v>141.88999999999999</v>
      </c>
    </row>
    <row r="54" spans="1:1016" ht="22.5">
      <c r="A54" s="77" t="s">
        <v>110</v>
      </c>
      <c r="B54" s="77" t="s">
        <v>564</v>
      </c>
      <c r="C54" s="78" t="s">
        <v>108</v>
      </c>
      <c r="D54" s="76" t="s">
        <v>565</v>
      </c>
      <c r="E54" s="78" t="s">
        <v>514</v>
      </c>
      <c r="F54" s="79" t="s">
        <v>563</v>
      </c>
      <c r="G54" s="167">
        <v>22.77</v>
      </c>
      <c r="H54" s="167">
        <v>25.09</v>
      </c>
      <c r="I54" s="124">
        <f>TRUNC(F54*G54,2)</f>
        <v>426.25</v>
      </c>
      <c r="J54" s="124">
        <f>TRUNC(F54*H54,2)</f>
        <v>469.68</v>
      </c>
    </row>
    <row r="55" spans="1:1016" ht="33.75">
      <c r="A55" s="77" t="s">
        <v>111</v>
      </c>
      <c r="B55" s="77" t="s">
        <v>566</v>
      </c>
      <c r="C55" s="78" t="s">
        <v>112</v>
      </c>
      <c r="D55" s="76" t="s">
        <v>567</v>
      </c>
      <c r="E55" s="78" t="s">
        <v>514</v>
      </c>
      <c r="F55" s="79" t="s">
        <v>568</v>
      </c>
      <c r="G55" s="167">
        <v>30.8</v>
      </c>
      <c r="H55" s="167">
        <v>33.200000000000003</v>
      </c>
      <c r="I55" s="124">
        <f>TRUNC(F55*G55,2)</f>
        <v>4612.6000000000004</v>
      </c>
      <c r="J55" s="124">
        <f>TRUNC(F55*H55,2)</f>
        <v>4972.03</v>
      </c>
    </row>
    <row r="56" spans="1:1016" ht="3.75" customHeight="1">
      <c r="A56" s="34"/>
      <c r="B56" s="34"/>
      <c r="C56" s="34"/>
      <c r="D56" s="34"/>
      <c r="E56" s="34"/>
      <c r="F56" s="35"/>
      <c r="G56" s="35"/>
      <c r="H56" s="35"/>
      <c r="I56" s="36"/>
      <c r="J56" s="33"/>
    </row>
    <row r="57" spans="1:1016">
      <c r="A57" s="23" t="s">
        <v>486</v>
      </c>
      <c r="B57" s="24"/>
      <c r="C57" s="24"/>
      <c r="D57" s="24"/>
      <c r="E57" s="25"/>
      <c r="F57" s="26"/>
      <c r="G57" s="27"/>
      <c r="H57" s="28"/>
      <c r="I57" s="29"/>
      <c r="J57" s="29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8"/>
      <c r="EW57" s="38"/>
      <c r="EX57" s="38"/>
      <c r="EY57" s="38"/>
      <c r="EZ57" s="38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/>
      <c r="GD57" s="38"/>
      <c r="GE57" s="38"/>
      <c r="GF57" s="38"/>
      <c r="GG57" s="38"/>
      <c r="GH57" s="38"/>
      <c r="GI57" s="38"/>
      <c r="GJ57" s="38"/>
      <c r="GK57" s="38"/>
      <c r="GL57" s="38"/>
      <c r="GM57" s="38"/>
      <c r="GN57" s="38"/>
      <c r="GO57" s="38"/>
      <c r="GP57" s="38"/>
      <c r="GQ57" s="38"/>
      <c r="GR57" s="38"/>
      <c r="GS57" s="38"/>
      <c r="GT57" s="38"/>
      <c r="GU57" s="38"/>
      <c r="GV57" s="38"/>
      <c r="GW57" s="38"/>
      <c r="GX57" s="38"/>
      <c r="GY57" s="38"/>
      <c r="GZ57" s="38"/>
      <c r="HA57" s="38"/>
      <c r="HB57" s="38"/>
      <c r="HC57" s="38"/>
      <c r="HD57" s="38"/>
      <c r="HE57" s="38"/>
      <c r="HF57" s="38"/>
      <c r="HG57" s="38"/>
      <c r="HH57" s="38"/>
      <c r="HI57" s="38"/>
      <c r="HJ57" s="38"/>
      <c r="HK57" s="38"/>
      <c r="HL57" s="38"/>
      <c r="HM57" s="38"/>
      <c r="HN57" s="38"/>
      <c r="HO57" s="38"/>
      <c r="HP57" s="38"/>
      <c r="HQ57" s="38"/>
      <c r="HR57" s="38"/>
      <c r="HS57" s="38"/>
      <c r="HT57" s="38"/>
      <c r="HU57" s="38"/>
      <c r="HV57" s="38"/>
      <c r="HW57" s="38"/>
      <c r="HX57" s="38"/>
      <c r="HY57" s="38"/>
      <c r="HZ57" s="38"/>
      <c r="IA57" s="38"/>
      <c r="IB57" s="38"/>
      <c r="IC57" s="38"/>
      <c r="ID57" s="38"/>
      <c r="IE57" s="38"/>
      <c r="IF57" s="38"/>
      <c r="IG57" s="38"/>
      <c r="IH57" s="38"/>
      <c r="II57" s="38"/>
      <c r="IJ57" s="38"/>
      <c r="IK57" s="38"/>
      <c r="IL57" s="38"/>
      <c r="IM57" s="38"/>
      <c r="IN57" s="38"/>
      <c r="IO57" s="38"/>
      <c r="IP57" s="38"/>
      <c r="IQ57" s="38"/>
      <c r="IR57" s="38"/>
      <c r="IS57" s="38"/>
      <c r="IT57" s="38"/>
      <c r="IU57" s="38"/>
      <c r="IV57" s="38"/>
      <c r="IW57" s="38"/>
      <c r="IX57" s="38"/>
      <c r="IY57" s="38"/>
      <c r="IZ57" s="38"/>
      <c r="JA57" s="38"/>
      <c r="JB57" s="38"/>
      <c r="JC57" s="38"/>
      <c r="JD57" s="38"/>
      <c r="JE57" s="38"/>
      <c r="JF57" s="38"/>
      <c r="JG57" s="38"/>
      <c r="JH57" s="38"/>
      <c r="JI57" s="38"/>
      <c r="JJ57" s="38"/>
      <c r="JK57" s="38"/>
      <c r="JL57" s="38"/>
      <c r="JM57" s="38"/>
      <c r="JN57" s="38"/>
      <c r="JO57" s="38"/>
      <c r="JP57" s="38"/>
      <c r="JQ57" s="38"/>
      <c r="JR57" s="38"/>
      <c r="JS57" s="38"/>
      <c r="JT57" s="38"/>
      <c r="JU57" s="38"/>
      <c r="JV57" s="38"/>
      <c r="JW57" s="38"/>
      <c r="JX57" s="38"/>
      <c r="JY57" s="38"/>
      <c r="JZ57" s="38"/>
      <c r="KA57" s="38"/>
      <c r="KB57" s="38"/>
      <c r="KC57" s="38"/>
      <c r="KD57" s="38"/>
      <c r="KE57" s="38"/>
      <c r="KF57" s="38"/>
      <c r="KG57" s="38"/>
      <c r="KH57" s="38"/>
      <c r="KI57" s="38"/>
      <c r="KJ57" s="38"/>
      <c r="KK57" s="38"/>
      <c r="KL57" s="38"/>
      <c r="KM57" s="38"/>
      <c r="KN57" s="38"/>
      <c r="KO57" s="38"/>
      <c r="KP57" s="38"/>
      <c r="KQ57" s="38"/>
      <c r="KR57" s="38"/>
      <c r="KS57" s="38"/>
      <c r="KT57" s="38"/>
      <c r="KU57" s="38"/>
      <c r="KV57" s="38"/>
      <c r="KW57" s="38"/>
      <c r="KX57" s="38"/>
      <c r="KY57" s="38"/>
      <c r="KZ57" s="38"/>
      <c r="LA57" s="38"/>
      <c r="LB57" s="38"/>
      <c r="LC57" s="38"/>
      <c r="LD57" s="38"/>
      <c r="LE57" s="38"/>
      <c r="LF57" s="38"/>
      <c r="LG57" s="38"/>
      <c r="LH57" s="38"/>
      <c r="LI57" s="38"/>
      <c r="LJ57" s="38"/>
      <c r="LK57" s="38"/>
      <c r="LL57" s="38"/>
      <c r="LM57" s="38"/>
      <c r="LN57" s="38"/>
      <c r="LO57" s="38"/>
      <c r="LP57" s="38"/>
      <c r="LQ57" s="38"/>
      <c r="LR57" s="38"/>
      <c r="LS57" s="38"/>
      <c r="LT57" s="38"/>
      <c r="LU57" s="38"/>
      <c r="LV57" s="38"/>
      <c r="LW57" s="38"/>
      <c r="LX57" s="38"/>
      <c r="LY57" s="38"/>
      <c r="LZ57" s="38"/>
      <c r="MA57" s="38"/>
      <c r="MB57" s="38"/>
      <c r="MC57" s="38"/>
      <c r="MD57" s="38"/>
      <c r="ME57" s="38"/>
      <c r="MF57" s="38"/>
      <c r="MG57" s="38"/>
      <c r="MH57" s="38"/>
      <c r="MI57" s="38"/>
      <c r="MJ57" s="38"/>
      <c r="MK57" s="38"/>
      <c r="ML57" s="38"/>
      <c r="MM57" s="38"/>
      <c r="MN57" s="38"/>
      <c r="MO57" s="38"/>
      <c r="MP57" s="38"/>
      <c r="MQ57" s="38"/>
      <c r="MR57" s="38"/>
      <c r="MS57" s="38"/>
      <c r="MT57" s="38"/>
      <c r="MU57" s="38"/>
      <c r="MV57" s="38"/>
      <c r="MW57" s="38"/>
      <c r="MX57" s="38"/>
      <c r="MY57" s="38"/>
      <c r="MZ57" s="38"/>
      <c r="NA57" s="38"/>
      <c r="NB57" s="38"/>
      <c r="NC57" s="38"/>
      <c r="ND57" s="38"/>
      <c r="NE57" s="38"/>
      <c r="NF57" s="38"/>
      <c r="NG57" s="38"/>
      <c r="NH57" s="38"/>
      <c r="NI57" s="38"/>
      <c r="NJ57" s="38"/>
      <c r="NK57" s="38"/>
      <c r="NL57" s="38"/>
      <c r="NM57" s="38"/>
      <c r="NN57" s="38"/>
      <c r="NO57" s="38"/>
      <c r="NP57" s="38"/>
      <c r="NQ57" s="38"/>
      <c r="NR57" s="38"/>
      <c r="NS57" s="38"/>
      <c r="NT57" s="38"/>
      <c r="NU57" s="38"/>
      <c r="NV57" s="38"/>
      <c r="NW57" s="38"/>
      <c r="NX57" s="38"/>
      <c r="NY57" s="38"/>
      <c r="NZ57" s="38"/>
      <c r="OA57" s="38"/>
      <c r="OB57" s="38"/>
      <c r="OC57" s="38"/>
      <c r="OD57" s="38"/>
      <c r="OE57" s="38"/>
      <c r="OF57" s="38"/>
      <c r="OG57" s="38"/>
      <c r="OH57" s="38"/>
      <c r="OI57" s="38"/>
      <c r="OJ57" s="38"/>
      <c r="OK57" s="38"/>
      <c r="OL57" s="38"/>
      <c r="OM57" s="38"/>
      <c r="ON57" s="38"/>
      <c r="OO57" s="38"/>
      <c r="OP57" s="38"/>
      <c r="OQ57" s="38"/>
      <c r="OR57" s="38"/>
      <c r="OS57" s="38"/>
      <c r="OT57" s="38"/>
      <c r="OU57" s="38"/>
      <c r="OV57" s="38"/>
      <c r="OW57" s="38"/>
      <c r="OX57" s="38"/>
      <c r="OY57" s="38"/>
      <c r="OZ57" s="38"/>
      <c r="PA57" s="38"/>
      <c r="PB57" s="38"/>
      <c r="PC57" s="38"/>
      <c r="PD57" s="38"/>
      <c r="PE57" s="38"/>
      <c r="PF57" s="38"/>
      <c r="PG57" s="38"/>
      <c r="PH57" s="38"/>
      <c r="PI57" s="38"/>
      <c r="PJ57" s="38"/>
      <c r="PK57" s="38"/>
      <c r="PL57" s="38"/>
      <c r="PM57" s="38"/>
      <c r="PN57" s="38"/>
      <c r="PO57" s="38"/>
      <c r="PP57" s="38"/>
      <c r="PQ57" s="38"/>
      <c r="PR57" s="38"/>
      <c r="PS57" s="38"/>
      <c r="PT57" s="38"/>
      <c r="PU57" s="38"/>
      <c r="PV57" s="38"/>
      <c r="PW57" s="38"/>
      <c r="PX57" s="38"/>
      <c r="PY57" s="38"/>
      <c r="PZ57" s="38"/>
      <c r="QA57" s="38"/>
      <c r="QB57" s="38"/>
      <c r="QC57" s="38"/>
      <c r="QD57" s="38"/>
      <c r="QE57" s="38"/>
      <c r="QF57" s="38"/>
      <c r="QG57" s="38"/>
      <c r="QH57" s="38"/>
      <c r="QI57" s="38"/>
      <c r="QJ57" s="38"/>
      <c r="QK57" s="38"/>
      <c r="QL57" s="38"/>
      <c r="QM57" s="38"/>
      <c r="QN57" s="38"/>
      <c r="QO57" s="38"/>
      <c r="QP57" s="38"/>
      <c r="QQ57" s="38"/>
      <c r="QR57" s="38"/>
      <c r="QS57" s="38"/>
      <c r="QT57" s="38"/>
      <c r="QU57" s="38"/>
      <c r="QV57" s="38"/>
      <c r="QW57" s="38"/>
      <c r="QX57" s="38"/>
      <c r="QY57" s="38"/>
      <c r="QZ57" s="38"/>
      <c r="RA57" s="38"/>
      <c r="RB57" s="38"/>
      <c r="RC57" s="38"/>
      <c r="RD57" s="38"/>
      <c r="RE57" s="38"/>
      <c r="RF57" s="38"/>
      <c r="RG57" s="38"/>
      <c r="RH57" s="38"/>
      <c r="RI57" s="38"/>
      <c r="RJ57" s="38"/>
      <c r="RK57" s="38"/>
      <c r="RL57" s="38"/>
      <c r="RM57" s="38"/>
      <c r="RN57" s="38"/>
      <c r="RO57" s="38"/>
      <c r="RP57" s="38"/>
      <c r="RQ57" s="38"/>
      <c r="RR57" s="38"/>
      <c r="RS57" s="38"/>
      <c r="RT57" s="38"/>
      <c r="RU57" s="38"/>
      <c r="RV57" s="38"/>
      <c r="RW57" s="38"/>
      <c r="RX57" s="38"/>
      <c r="RY57" s="38"/>
      <c r="RZ57" s="38"/>
      <c r="SA57" s="38"/>
      <c r="SB57" s="38"/>
      <c r="SC57" s="38"/>
      <c r="SD57" s="38"/>
      <c r="SE57" s="38"/>
      <c r="SF57" s="38"/>
      <c r="SG57" s="38"/>
      <c r="SH57" s="38"/>
      <c r="SI57" s="38"/>
      <c r="SJ57" s="38"/>
      <c r="SK57" s="38"/>
      <c r="SL57" s="38"/>
      <c r="SM57" s="38"/>
      <c r="SN57" s="38"/>
      <c r="SO57" s="38"/>
      <c r="SP57" s="38"/>
      <c r="SQ57" s="38"/>
      <c r="SR57" s="38"/>
      <c r="SS57" s="38"/>
      <c r="ST57" s="38"/>
      <c r="SU57" s="38"/>
      <c r="SV57" s="38"/>
      <c r="SW57" s="38"/>
      <c r="SX57" s="38"/>
      <c r="SY57" s="38"/>
      <c r="SZ57" s="38"/>
      <c r="TA57" s="38"/>
      <c r="TB57" s="38"/>
      <c r="TC57" s="38"/>
      <c r="TD57" s="38"/>
      <c r="TE57" s="38"/>
      <c r="TF57" s="38"/>
      <c r="TG57" s="38"/>
      <c r="TH57" s="38"/>
      <c r="TI57" s="38"/>
      <c r="TJ57" s="38"/>
      <c r="TK57" s="38"/>
      <c r="TL57" s="38"/>
      <c r="TM57" s="38"/>
      <c r="TN57" s="38"/>
      <c r="TO57" s="38"/>
      <c r="TP57" s="38"/>
      <c r="TQ57" s="38"/>
      <c r="TR57" s="38"/>
      <c r="TS57" s="38"/>
      <c r="TT57" s="38"/>
      <c r="TU57" s="38"/>
      <c r="TV57" s="38"/>
      <c r="TW57" s="38"/>
      <c r="TX57" s="38"/>
      <c r="TY57" s="38"/>
      <c r="TZ57" s="38"/>
      <c r="UA57" s="38"/>
      <c r="UB57" s="38"/>
      <c r="UC57" s="38"/>
      <c r="UD57" s="38"/>
      <c r="UE57" s="38"/>
      <c r="UF57" s="38"/>
      <c r="UG57" s="38"/>
      <c r="UH57" s="38"/>
      <c r="UI57" s="38"/>
      <c r="UJ57" s="38"/>
      <c r="UK57" s="38"/>
      <c r="UL57" s="38"/>
      <c r="UM57" s="38"/>
      <c r="UN57" s="38"/>
      <c r="UO57" s="38"/>
      <c r="UP57" s="38"/>
      <c r="UQ57" s="38"/>
      <c r="UR57" s="38"/>
      <c r="US57" s="38"/>
      <c r="UT57" s="38"/>
      <c r="UU57" s="38"/>
      <c r="UV57" s="38"/>
      <c r="UW57" s="38"/>
      <c r="UX57" s="38"/>
      <c r="UY57" s="38"/>
      <c r="UZ57" s="38"/>
      <c r="VA57" s="38"/>
      <c r="VB57" s="38"/>
      <c r="VC57" s="38"/>
      <c r="VD57" s="38"/>
      <c r="VE57" s="38"/>
      <c r="VF57" s="38"/>
      <c r="VG57" s="38"/>
      <c r="VH57" s="38"/>
      <c r="VI57" s="38"/>
      <c r="VJ57" s="38"/>
      <c r="VK57" s="38"/>
      <c r="VL57" s="38"/>
      <c r="VM57" s="38"/>
      <c r="VN57" s="38"/>
      <c r="VO57" s="38"/>
      <c r="VP57" s="38"/>
      <c r="VQ57" s="38"/>
      <c r="VR57" s="38"/>
      <c r="VS57" s="38"/>
      <c r="VT57" s="38"/>
      <c r="VU57" s="38"/>
      <c r="VV57" s="38"/>
      <c r="VW57" s="38"/>
      <c r="VX57" s="38"/>
      <c r="VY57" s="38"/>
      <c r="VZ57" s="38"/>
      <c r="WA57" s="38"/>
      <c r="WB57" s="38"/>
      <c r="WC57" s="38"/>
      <c r="WD57" s="38"/>
      <c r="WE57" s="38"/>
      <c r="WF57" s="38"/>
      <c r="WG57" s="38"/>
      <c r="WH57" s="38"/>
      <c r="WI57" s="38"/>
      <c r="WJ57" s="38"/>
      <c r="WK57" s="38"/>
      <c r="WL57" s="38"/>
      <c r="WM57" s="38"/>
      <c r="WN57" s="38"/>
      <c r="WO57" s="38"/>
      <c r="WP57" s="38"/>
      <c r="WQ57" s="38"/>
      <c r="WR57" s="38"/>
      <c r="WS57" s="38"/>
      <c r="WT57" s="38"/>
      <c r="WU57" s="38"/>
      <c r="WV57" s="38"/>
      <c r="WW57" s="38"/>
      <c r="WX57" s="38"/>
      <c r="WY57" s="38"/>
      <c r="WZ57" s="38"/>
      <c r="XA57" s="38"/>
      <c r="XB57" s="38"/>
      <c r="XC57" s="38"/>
      <c r="XD57" s="38"/>
      <c r="XE57" s="38"/>
      <c r="XF57" s="38"/>
      <c r="XG57" s="38"/>
      <c r="XH57" s="38"/>
      <c r="XI57" s="38"/>
      <c r="XJ57" s="38"/>
      <c r="XK57" s="38"/>
      <c r="XL57" s="38"/>
      <c r="XM57" s="38"/>
      <c r="XN57" s="38"/>
      <c r="XO57" s="38"/>
      <c r="XP57" s="38"/>
      <c r="XQ57" s="38"/>
      <c r="XR57" s="38"/>
      <c r="XS57" s="38"/>
      <c r="XT57" s="38"/>
      <c r="XU57" s="38"/>
      <c r="XV57" s="38"/>
      <c r="XW57" s="38"/>
      <c r="XX57" s="38"/>
      <c r="XY57" s="38"/>
      <c r="XZ57" s="38"/>
      <c r="YA57" s="38"/>
      <c r="YB57" s="38"/>
      <c r="YC57" s="38"/>
      <c r="YD57" s="38"/>
      <c r="YE57" s="38"/>
      <c r="YF57" s="38"/>
      <c r="YG57" s="38"/>
      <c r="YH57" s="38"/>
      <c r="YI57" s="38"/>
      <c r="YJ57" s="38"/>
      <c r="YK57" s="38"/>
      <c r="YL57" s="38"/>
      <c r="YM57" s="38"/>
      <c r="YN57" s="38"/>
      <c r="YO57" s="38"/>
      <c r="YP57" s="38"/>
      <c r="YQ57" s="38"/>
      <c r="YR57" s="38"/>
      <c r="YS57" s="38"/>
      <c r="YT57" s="38"/>
      <c r="YU57" s="38"/>
      <c r="YV57" s="38"/>
      <c r="YW57" s="38"/>
      <c r="YX57" s="38"/>
      <c r="YY57" s="38"/>
      <c r="YZ57" s="38"/>
      <c r="ZA57" s="38"/>
      <c r="ZB57" s="38"/>
      <c r="ZC57" s="38"/>
      <c r="ZD57" s="38"/>
      <c r="ZE57" s="38"/>
      <c r="ZF57" s="38"/>
      <c r="ZG57" s="38"/>
      <c r="ZH57" s="38"/>
      <c r="ZI57" s="38"/>
      <c r="ZJ57" s="38"/>
      <c r="ZK57" s="38"/>
      <c r="ZL57" s="38"/>
      <c r="ZM57" s="38"/>
      <c r="ZN57" s="38"/>
      <c r="ZO57" s="38"/>
      <c r="ZP57" s="38"/>
      <c r="ZQ57" s="38"/>
      <c r="ZR57" s="38"/>
      <c r="ZS57" s="38"/>
      <c r="ZT57" s="38"/>
      <c r="ZU57" s="38"/>
      <c r="ZV57" s="38"/>
      <c r="ZW57" s="38"/>
      <c r="ZX57" s="38"/>
      <c r="ZY57" s="38"/>
      <c r="ZZ57" s="38"/>
      <c r="AAA57" s="38"/>
      <c r="AAB57" s="38"/>
      <c r="AAC57" s="38"/>
      <c r="AAD57" s="38"/>
      <c r="AAE57" s="38"/>
      <c r="AAF57" s="38"/>
      <c r="AAG57" s="38"/>
      <c r="AAH57" s="38"/>
      <c r="AAI57" s="38"/>
      <c r="AAJ57" s="38"/>
      <c r="AAK57" s="38"/>
      <c r="AAL57" s="38"/>
      <c r="AAM57" s="38"/>
      <c r="AAN57" s="38"/>
      <c r="AAO57" s="38"/>
      <c r="AAP57" s="38"/>
      <c r="AAQ57" s="38"/>
      <c r="AAR57" s="38"/>
      <c r="AAS57" s="38"/>
      <c r="AAT57" s="38"/>
      <c r="AAU57" s="38"/>
      <c r="AAV57" s="38"/>
      <c r="AAW57" s="38"/>
      <c r="AAX57" s="38"/>
      <c r="AAY57" s="38"/>
      <c r="AAZ57" s="38"/>
      <c r="ABA57" s="38"/>
      <c r="ABB57" s="38"/>
      <c r="ABC57" s="38"/>
      <c r="ABD57" s="38"/>
      <c r="ABE57" s="38"/>
      <c r="ABF57" s="38"/>
      <c r="ABG57" s="38"/>
      <c r="ABH57" s="38"/>
      <c r="ABI57" s="38"/>
      <c r="ABJ57" s="38"/>
      <c r="ABK57" s="38"/>
      <c r="ABL57" s="38"/>
      <c r="ABM57" s="38"/>
      <c r="ABN57" s="38"/>
      <c r="ABO57" s="38"/>
      <c r="ABP57" s="38"/>
      <c r="ABQ57" s="38"/>
      <c r="ABR57" s="38"/>
      <c r="ABS57" s="38"/>
      <c r="ABT57" s="38"/>
      <c r="ABU57" s="38"/>
      <c r="ABV57" s="38"/>
      <c r="ABW57" s="38"/>
      <c r="ABX57" s="38"/>
      <c r="ABY57" s="38"/>
      <c r="ABZ57" s="38"/>
      <c r="ACA57" s="38"/>
      <c r="ACB57" s="38"/>
      <c r="ACC57" s="38"/>
      <c r="ACD57" s="38"/>
      <c r="ACE57" s="38"/>
      <c r="ACF57" s="38"/>
      <c r="ACG57" s="38"/>
      <c r="ACH57" s="38"/>
      <c r="ACI57" s="38"/>
      <c r="ACJ57" s="38"/>
      <c r="ACK57" s="38"/>
      <c r="ACL57" s="38"/>
      <c r="ACM57" s="38"/>
      <c r="ACN57" s="38"/>
      <c r="ACO57" s="38"/>
      <c r="ACP57" s="38"/>
      <c r="ACQ57" s="38"/>
      <c r="ACR57" s="38"/>
      <c r="ACS57" s="38"/>
      <c r="ACT57" s="38"/>
      <c r="ACU57" s="38"/>
      <c r="ACV57" s="38"/>
      <c r="ACW57" s="38"/>
      <c r="ACX57" s="38"/>
      <c r="ACY57" s="38"/>
      <c r="ACZ57" s="38"/>
      <c r="ADA57" s="38"/>
      <c r="ADB57" s="38"/>
      <c r="ADC57" s="38"/>
      <c r="ADD57" s="38"/>
      <c r="ADE57" s="38"/>
      <c r="ADF57" s="38"/>
      <c r="ADG57" s="38"/>
      <c r="ADH57" s="38"/>
      <c r="ADI57" s="38"/>
      <c r="ADJ57" s="38"/>
      <c r="ADK57" s="38"/>
      <c r="ADL57" s="38"/>
      <c r="ADM57" s="38"/>
      <c r="ADN57" s="38"/>
      <c r="ADO57" s="38"/>
      <c r="ADP57" s="38"/>
      <c r="ADQ57" s="38"/>
      <c r="ADR57" s="38"/>
      <c r="ADS57" s="38"/>
      <c r="ADT57" s="38"/>
      <c r="ADU57" s="38"/>
      <c r="ADV57" s="38"/>
      <c r="ADW57" s="38"/>
      <c r="ADX57" s="38"/>
      <c r="ADY57" s="38"/>
      <c r="ADZ57" s="38"/>
      <c r="AEA57" s="38"/>
      <c r="AEB57" s="38"/>
      <c r="AEC57" s="38"/>
      <c r="AED57" s="38"/>
      <c r="AEE57" s="38"/>
      <c r="AEF57" s="38"/>
      <c r="AEG57" s="38"/>
      <c r="AEH57" s="38"/>
      <c r="AEI57" s="38"/>
      <c r="AEJ57" s="38"/>
      <c r="AEK57" s="38"/>
      <c r="AEL57" s="38"/>
      <c r="AEM57" s="38"/>
      <c r="AEN57" s="38"/>
      <c r="AEO57" s="38"/>
      <c r="AEP57" s="38"/>
      <c r="AEQ57" s="38"/>
      <c r="AER57" s="38"/>
      <c r="AES57" s="38"/>
      <c r="AET57" s="38"/>
      <c r="AEU57" s="38"/>
      <c r="AEV57" s="38"/>
      <c r="AEW57" s="38"/>
      <c r="AEX57" s="38"/>
      <c r="AEY57" s="38"/>
      <c r="AEZ57" s="38"/>
      <c r="AFA57" s="38"/>
      <c r="AFB57" s="38"/>
      <c r="AFC57" s="38"/>
      <c r="AFD57" s="38"/>
      <c r="AFE57" s="38"/>
      <c r="AFF57" s="38"/>
      <c r="AFG57" s="38"/>
      <c r="AFH57" s="38"/>
      <c r="AFI57" s="38"/>
      <c r="AFJ57" s="38"/>
      <c r="AFK57" s="38"/>
      <c r="AFL57" s="38"/>
      <c r="AFM57" s="38"/>
      <c r="AFN57" s="38"/>
      <c r="AFO57" s="38"/>
      <c r="AFP57" s="38"/>
      <c r="AFQ57" s="38"/>
      <c r="AFR57" s="38"/>
      <c r="AFS57" s="38"/>
      <c r="AFT57" s="38"/>
      <c r="AFU57" s="38"/>
      <c r="AFV57" s="38"/>
      <c r="AFW57" s="38"/>
      <c r="AFX57" s="38"/>
      <c r="AFY57" s="38"/>
      <c r="AFZ57" s="38"/>
      <c r="AGA57" s="38"/>
      <c r="AGB57" s="38"/>
      <c r="AGC57" s="38"/>
      <c r="AGD57" s="38"/>
      <c r="AGE57" s="38"/>
      <c r="AGF57" s="38"/>
      <c r="AGG57" s="38"/>
      <c r="AGH57" s="38"/>
      <c r="AGI57" s="38"/>
      <c r="AGJ57" s="38"/>
      <c r="AGK57" s="38"/>
      <c r="AGL57" s="38"/>
      <c r="AGM57" s="38"/>
      <c r="AGN57" s="38"/>
      <c r="AGO57" s="38"/>
      <c r="AGP57" s="38"/>
      <c r="AGQ57" s="38"/>
      <c r="AGR57" s="38"/>
      <c r="AGS57" s="38"/>
      <c r="AGT57" s="38"/>
      <c r="AGU57" s="38"/>
      <c r="AGV57" s="38"/>
      <c r="AGW57" s="38"/>
      <c r="AGX57" s="38"/>
      <c r="AGY57" s="38"/>
      <c r="AGZ57" s="38"/>
      <c r="AHA57" s="38"/>
      <c r="AHB57" s="38"/>
      <c r="AHC57" s="38"/>
      <c r="AHD57" s="38"/>
      <c r="AHE57" s="38"/>
      <c r="AHF57" s="38"/>
      <c r="AHG57" s="38"/>
      <c r="AHH57" s="38"/>
      <c r="AHI57" s="38"/>
      <c r="AHJ57" s="38"/>
      <c r="AHK57" s="38"/>
      <c r="AHL57" s="38"/>
      <c r="AHM57" s="38"/>
      <c r="AHN57" s="38"/>
      <c r="AHO57" s="38"/>
      <c r="AHP57" s="38"/>
      <c r="AHQ57" s="38"/>
      <c r="AHR57" s="38"/>
      <c r="AHS57" s="38"/>
      <c r="AHT57" s="38"/>
      <c r="AHU57" s="38"/>
      <c r="AHV57" s="38"/>
      <c r="AHW57" s="38"/>
      <c r="AHX57" s="38"/>
      <c r="AHY57" s="38"/>
      <c r="AHZ57" s="38"/>
      <c r="AIA57" s="38"/>
      <c r="AIB57" s="38"/>
      <c r="AIC57" s="38"/>
      <c r="AID57" s="38"/>
      <c r="AIE57" s="38"/>
      <c r="AIF57" s="38"/>
      <c r="AIG57" s="38"/>
      <c r="AIH57" s="38"/>
      <c r="AII57" s="38"/>
      <c r="AIJ57" s="38"/>
      <c r="AIK57" s="38"/>
      <c r="AIL57" s="38"/>
      <c r="AIM57" s="38"/>
      <c r="AIN57" s="38"/>
      <c r="AIO57" s="38"/>
      <c r="AIP57" s="38"/>
      <c r="AIQ57" s="38"/>
      <c r="AIR57" s="38"/>
      <c r="AIS57" s="38"/>
      <c r="AIT57" s="38"/>
      <c r="AIU57" s="38"/>
      <c r="AIV57" s="38"/>
      <c r="AIW57" s="38"/>
      <c r="AIX57" s="38"/>
      <c r="AIY57" s="38"/>
      <c r="AIZ57" s="38"/>
      <c r="AJA57" s="38"/>
      <c r="AJB57" s="38"/>
      <c r="AJC57" s="38"/>
      <c r="AJD57" s="38"/>
      <c r="AJE57" s="38"/>
      <c r="AJF57" s="38"/>
      <c r="AJG57" s="38"/>
      <c r="AJH57" s="38"/>
      <c r="AJI57" s="38"/>
      <c r="AJJ57" s="38"/>
      <c r="AJK57" s="38"/>
      <c r="AJL57" s="38"/>
      <c r="AJM57" s="38"/>
      <c r="AJN57" s="38"/>
      <c r="AJO57" s="38"/>
      <c r="AJP57" s="38"/>
      <c r="AJQ57" s="38"/>
      <c r="AJR57" s="38"/>
      <c r="AJS57" s="38"/>
      <c r="AJT57" s="38"/>
      <c r="AJU57" s="38"/>
      <c r="AJV57" s="38"/>
      <c r="AJW57" s="38"/>
      <c r="AJX57" s="38"/>
      <c r="AJY57" s="38"/>
      <c r="AJZ57" s="38"/>
      <c r="AKA57" s="38"/>
      <c r="AKB57" s="38"/>
      <c r="AKC57" s="38"/>
      <c r="AKD57" s="38"/>
      <c r="AKE57" s="38"/>
      <c r="AKF57" s="38"/>
      <c r="AKG57" s="38"/>
      <c r="AKH57" s="38"/>
      <c r="AKI57" s="38"/>
      <c r="AKJ57" s="38"/>
      <c r="AKK57" s="38"/>
      <c r="AKL57" s="38"/>
      <c r="AKM57" s="38"/>
      <c r="AKN57" s="38"/>
      <c r="AKO57" s="38"/>
      <c r="AKP57" s="38"/>
      <c r="AKQ57" s="38"/>
      <c r="AKR57" s="38"/>
      <c r="AKS57" s="38"/>
      <c r="AKT57" s="38"/>
      <c r="AKU57" s="38"/>
      <c r="AKV57" s="38"/>
      <c r="AKW57" s="38"/>
      <c r="AKX57" s="38"/>
      <c r="AKY57" s="38"/>
      <c r="AKZ57" s="38"/>
      <c r="ALA57" s="38"/>
      <c r="ALB57" s="38"/>
      <c r="ALC57" s="38"/>
      <c r="ALD57" s="38"/>
      <c r="ALE57" s="38"/>
      <c r="ALF57" s="38"/>
      <c r="ALG57" s="38"/>
      <c r="ALH57" s="38"/>
      <c r="ALI57" s="38"/>
      <c r="ALJ57" s="38"/>
      <c r="ALK57" s="38"/>
      <c r="ALL57" s="38"/>
      <c r="ALM57" s="38"/>
      <c r="ALN57" s="38"/>
      <c r="ALO57" s="38"/>
      <c r="ALP57" s="38"/>
      <c r="ALQ57" s="38"/>
      <c r="ALR57" s="38"/>
      <c r="ALS57" s="38"/>
      <c r="ALT57" s="38"/>
      <c r="ALU57" s="38"/>
      <c r="ALV57" s="38"/>
      <c r="ALW57" s="38"/>
      <c r="ALX57" s="38"/>
      <c r="ALY57" s="38"/>
      <c r="ALZ57" s="38"/>
      <c r="AMA57" s="38"/>
      <c r="AMB57" s="38"/>
    </row>
    <row r="58" spans="1:1016" ht="3.75" customHeight="1">
      <c r="A58" s="34"/>
      <c r="B58" s="34"/>
      <c r="C58" s="34"/>
      <c r="D58" s="34"/>
      <c r="E58" s="34"/>
      <c r="F58" s="35"/>
      <c r="G58" s="35"/>
      <c r="H58" s="35"/>
      <c r="I58" s="36"/>
      <c r="J58" s="33"/>
    </row>
    <row r="59" spans="1:1016">
      <c r="A59" s="23" t="s">
        <v>487</v>
      </c>
      <c r="B59" s="24"/>
      <c r="C59" s="24"/>
      <c r="D59" s="24"/>
      <c r="E59" s="25"/>
      <c r="F59" s="26"/>
      <c r="G59" s="27"/>
      <c r="H59" s="28" t="s">
        <v>11</v>
      </c>
      <c r="I59" s="29">
        <f>SUM(I60:I62)</f>
        <v>16041.42</v>
      </c>
      <c r="J59" s="29">
        <f>SUM(J60:J62)</f>
        <v>16916.400000000001</v>
      </c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  <c r="IW59" s="38"/>
      <c r="IX59" s="38"/>
      <c r="IY59" s="38"/>
      <c r="IZ59" s="38"/>
      <c r="JA59" s="38"/>
      <c r="JB59" s="38"/>
      <c r="JC59" s="38"/>
      <c r="JD59" s="38"/>
      <c r="JE59" s="38"/>
      <c r="JF59" s="38"/>
      <c r="JG59" s="38"/>
      <c r="JH59" s="38"/>
      <c r="JI59" s="38"/>
      <c r="JJ59" s="38"/>
      <c r="JK59" s="38"/>
      <c r="JL59" s="38"/>
      <c r="JM59" s="38"/>
      <c r="JN59" s="38"/>
      <c r="JO59" s="38"/>
      <c r="JP59" s="38"/>
      <c r="JQ59" s="38"/>
      <c r="JR59" s="38"/>
      <c r="JS59" s="38"/>
      <c r="JT59" s="38"/>
      <c r="JU59" s="38"/>
      <c r="JV59" s="38"/>
      <c r="JW59" s="38"/>
      <c r="JX59" s="38"/>
      <c r="JY59" s="38"/>
      <c r="JZ59" s="38"/>
      <c r="KA59" s="38"/>
      <c r="KB59" s="38"/>
      <c r="KC59" s="38"/>
      <c r="KD59" s="38"/>
      <c r="KE59" s="38"/>
      <c r="KF59" s="38"/>
      <c r="KG59" s="38"/>
      <c r="KH59" s="38"/>
      <c r="KI59" s="38"/>
      <c r="KJ59" s="38"/>
      <c r="KK59" s="38"/>
      <c r="KL59" s="38"/>
      <c r="KM59" s="38"/>
      <c r="KN59" s="38"/>
      <c r="KO59" s="38"/>
      <c r="KP59" s="38"/>
      <c r="KQ59" s="38"/>
      <c r="KR59" s="38"/>
      <c r="KS59" s="38"/>
      <c r="KT59" s="38"/>
      <c r="KU59" s="38"/>
      <c r="KV59" s="38"/>
      <c r="KW59" s="38"/>
      <c r="KX59" s="38"/>
      <c r="KY59" s="38"/>
      <c r="KZ59" s="38"/>
      <c r="LA59" s="38"/>
      <c r="LB59" s="38"/>
      <c r="LC59" s="38"/>
      <c r="LD59" s="38"/>
      <c r="LE59" s="38"/>
      <c r="LF59" s="38"/>
      <c r="LG59" s="38"/>
      <c r="LH59" s="38"/>
      <c r="LI59" s="38"/>
      <c r="LJ59" s="38"/>
      <c r="LK59" s="38"/>
      <c r="LL59" s="38"/>
      <c r="LM59" s="38"/>
      <c r="LN59" s="38"/>
      <c r="LO59" s="38"/>
      <c r="LP59" s="38"/>
      <c r="LQ59" s="38"/>
      <c r="LR59" s="38"/>
      <c r="LS59" s="38"/>
      <c r="LT59" s="38"/>
      <c r="LU59" s="38"/>
      <c r="LV59" s="38"/>
      <c r="LW59" s="38"/>
      <c r="LX59" s="38"/>
      <c r="LY59" s="38"/>
      <c r="LZ59" s="38"/>
      <c r="MA59" s="38"/>
      <c r="MB59" s="38"/>
      <c r="MC59" s="38"/>
      <c r="MD59" s="38"/>
      <c r="ME59" s="38"/>
      <c r="MF59" s="38"/>
      <c r="MG59" s="38"/>
      <c r="MH59" s="38"/>
      <c r="MI59" s="38"/>
      <c r="MJ59" s="38"/>
      <c r="MK59" s="38"/>
      <c r="ML59" s="38"/>
      <c r="MM59" s="38"/>
      <c r="MN59" s="38"/>
      <c r="MO59" s="38"/>
      <c r="MP59" s="38"/>
      <c r="MQ59" s="38"/>
      <c r="MR59" s="38"/>
      <c r="MS59" s="38"/>
      <c r="MT59" s="38"/>
      <c r="MU59" s="38"/>
      <c r="MV59" s="38"/>
      <c r="MW59" s="38"/>
      <c r="MX59" s="38"/>
      <c r="MY59" s="38"/>
      <c r="MZ59" s="38"/>
      <c r="NA59" s="38"/>
      <c r="NB59" s="38"/>
      <c r="NC59" s="38"/>
      <c r="ND59" s="38"/>
      <c r="NE59" s="38"/>
      <c r="NF59" s="38"/>
      <c r="NG59" s="38"/>
      <c r="NH59" s="38"/>
      <c r="NI59" s="38"/>
      <c r="NJ59" s="38"/>
      <c r="NK59" s="38"/>
      <c r="NL59" s="38"/>
      <c r="NM59" s="38"/>
      <c r="NN59" s="38"/>
      <c r="NO59" s="38"/>
      <c r="NP59" s="38"/>
      <c r="NQ59" s="38"/>
      <c r="NR59" s="38"/>
      <c r="NS59" s="38"/>
      <c r="NT59" s="38"/>
      <c r="NU59" s="38"/>
      <c r="NV59" s="38"/>
      <c r="NW59" s="38"/>
      <c r="NX59" s="38"/>
      <c r="NY59" s="38"/>
      <c r="NZ59" s="38"/>
      <c r="OA59" s="38"/>
      <c r="OB59" s="38"/>
      <c r="OC59" s="38"/>
      <c r="OD59" s="38"/>
      <c r="OE59" s="38"/>
      <c r="OF59" s="38"/>
      <c r="OG59" s="38"/>
      <c r="OH59" s="38"/>
      <c r="OI59" s="38"/>
      <c r="OJ59" s="38"/>
      <c r="OK59" s="38"/>
      <c r="OL59" s="38"/>
      <c r="OM59" s="38"/>
      <c r="ON59" s="38"/>
      <c r="OO59" s="38"/>
      <c r="OP59" s="38"/>
      <c r="OQ59" s="38"/>
      <c r="OR59" s="38"/>
      <c r="OS59" s="38"/>
      <c r="OT59" s="38"/>
      <c r="OU59" s="38"/>
      <c r="OV59" s="38"/>
      <c r="OW59" s="38"/>
      <c r="OX59" s="38"/>
      <c r="OY59" s="38"/>
      <c r="OZ59" s="38"/>
      <c r="PA59" s="38"/>
      <c r="PB59" s="38"/>
      <c r="PC59" s="38"/>
      <c r="PD59" s="38"/>
      <c r="PE59" s="38"/>
      <c r="PF59" s="38"/>
      <c r="PG59" s="38"/>
      <c r="PH59" s="38"/>
      <c r="PI59" s="38"/>
      <c r="PJ59" s="38"/>
      <c r="PK59" s="38"/>
      <c r="PL59" s="38"/>
      <c r="PM59" s="38"/>
      <c r="PN59" s="38"/>
      <c r="PO59" s="38"/>
      <c r="PP59" s="38"/>
      <c r="PQ59" s="38"/>
      <c r="PR59" s="38"/>
      <c r="PS59" s="38"/>
      <c r="PT59" s="38"/>
      <c r="PU59" s="38"/>
      <c r="PV59" s="38"/>
      <c r="PW59" s="38"/>
      <c r="PX59" s="38"/>
      <c r="PY59" s="38"/>
      <c r="PZ59" s="38"/>
      <c r="QA59" s="38"/>
      <c r="QB59" s="38"/>
      <c r="QC59" s="38"/>
      <c r="QD59" s="38"/>
      <c r="QE59" s="38"/>
      <c r="QF59" s="38"/>
      <c r="QG59" s="38"/>
      <c r="QH59" s="38"/>
      <c r="QI59" s="38"/>
      <c r="QJ59" s="38"/>
      <c r="QK59" s="38"/>
      <c r="QL59" s="38"/>
      <c r="QM59" s="38"/>
      <c r="QN59" s="38"/>
      <c r="QO59" s="38"/>
      <c r="QP59" s="38"/>
      <c r="QQ59" s="38"/>
      <c r="QR59" s="38"/>
      <c r="QS59" s="38"/>
      <c r="QT59" s="38"/>
      <c r="QU59" s="38"/>
      <c r="QV59" s="38"/>
      <c r="QW59" s="38"/>
      <c r="QX59" s="38"/>
      <c r="QY59" s="38"/>
      <c r="QZ59" s="38"/>
      <c r="RA59" s="38"/>
      <c r="RB59" s="38"/>
      <c r="RC59" s="38"/>
      <c r="RD59" s="38"/>
      <c r="RE59" s="38"/>
      <c r="RF59" s="38"/>
      <c r="RG59" s="38"/>
      <c r="RH59" s="38"/>
      <c r="RI59" s="38"/>
      <c r="RJ59" s="38"/>
      <c r="RK59" s="38"/>
      <c r="RL59" s="38"/>
      <c r="RM59" s="38"/>
      <c r="RN59" s="38"/>
      <c r="RO59" s="38"/>
      <c r="RP59" s="38"/>
      <c r="RQ59" s="38"/>
      <c r="RR59" s="38"/>
      <c r="RS59" s="38"/>
      <c r="RT59" s="38"/>
      <c r="RU59" s="38"/>
      <c r="RV59" s="38"/>
      <c r="RW59" s="38"/>
      <c r="RX59" s="38"/>
      <c r="RY59" s="38"/>
      <c r="RZ59" s="38"/>
      <c r="SA59" s="38"/>
      <c r="SB59" s="38"/>
      <c r="SC59" s="38"/>
      <c r="SD59" s="38"/>
      <c r="SE59" s="38"/>
      <c r="SF59" s="38"/>
      <c r="SG59" s="38"/>
      <c r="SH59" s="38"/>
      <c r="SI59" s="38"/>
      <c r="SJ59" s="38"/>
      <c r="SK59" s="38"/>
      <c r="SL59" s="38"/>
      <c r="SM59" s="38"/>
      <c r="SN59" s="38"/>
      <c r="SO59" s="38"/>
      <c r="SP59" s="38"/>
      <c r="SQ59" s="38"/>
      <c r="SR59" s="38"/>
      <c r="SS59" s="38"/>
      <c r="ST59" s="38"/>
      <c r="SU59" s="38"/>
      <c r="SV59" s="38"/>
      <c r="SW59" s="38"/>
      <c r="SX59" s="38"/>
      <c r="SY59" s="38"/>
      <c r="SZ59" s="38"/>
      <c r="TA59" s="38"/>
      <c r="TB59" s="38"/>
      <c r="TC59" s="38"/>
      <c r="TD59" s="38"/>
      <c r="TE59" s="38"/>
      <c r="TF59" s="38"/>
      <c r="TG59" s="38"/>
      <c r="TH59" s="38"/>
      <c r="TI59" s="38"/>
      <c r="TJ59" s="38"/>
      <c r="TK59" s="38"/>
      <c r="TL59" s="38"/>
      <c r="TM59" s="38"/>
      <c r="TN59" s="38"/>
      <c r="TO59" s="38"/>
      <c r="TP59" s="38"/>
      <c r="TQ59" s="38"/>
      <c r="TR59" s="38"/>
      <c r="TS59" s="38"/>
      <c r="TT59" s="38"/>
      <c r="TU59" s="38"/>
      <c r="TV59" s="38"/>
      <c r="TW59" s="38"/>
      <c r="TX59" s="38"/>
      <c r="TY59" s="38"/>
      <c r="TZ59" s="38"/>
      <c r="UA59" s="38"/>
      <c r="UB59" s="38"/>
      <c r="UC59" s="38"/>
      <c r="UD59" s="38"/>
      <c r="UE59" s="38"/>
      <c r="UF59" s="38"/>
      <c r="UG59" s="38"/>
      <c r="UH59" s="38"/>
      <c r="UI59" s="38"/>
      <c r="UJ59" s="38"/>
      <c r="UK59" s="38"/>
      <c r="UL59" s="38"/>
      <c r="UM59" s="38"/>
      <c r="UN59" s="38"/>
      <c r="UO59" s="38"/>
      <c r="UP59" s="38"/>
      <c r="UQ59" s="38"/>
      <c r="UR59" s="38"/>
      <c r="US59" s="38"/>
      <c r="UT59" s="38"/>
      <c r="UU59" s="38"/>
      <c r="UV59" s="38"/>
      <c r="UW59" s="38"/>
      <c r="UX59" s="38"/>
      <c r="UY59" s="38"/>
      <c r="UZ59" s="38"/>
      <c r="VA59" s="38"/>
      <c r="VB59" s="38"/>
      <c r="VC59" s="38"/>
      <c r="VD59" s="38"/>
      <c r="VE59" s="38"/>
      <c r="VF59" s="38"/>
      <c r="VG59" s="38"/>
      <c r="VH59" s="38"/>
      <c r="VI59" s="38"/>
      <c r="VJ59" s="38"/>
      <c r="VK59" s="38"/>
      <c r="VL59" s="38"/>
      <c r="VM59" s="38"/>
      <c r="VN59" s="38"/>
      <c r="VO59" s="38"/>
      <c r="VP59" s="38"/>
      <c r="VQ59" s="38"/>
      <c r="VR59" s="38"/>
      <c r="VS59" s="38"/>
      <c r="VT59" s="38"/>
      <c r="VU59" s="38"/>
      <c r="VV59" s="38"/>
      <c r="VW59" s="38"/>
      <c r="VX59" s="38"/>
      <c r="VY59" s="38"/>
      <c r="VZ59" s="38"/>
      <c r="WA59" s="38"/>
      <c r="WB59" s="38"/>
      <c r="WC59" s="38"/>
      <c r="WD59" s="38"/>
      <c r="WE59" s="38"/>
      <c r="WF59" s="38"/>
      <c r="WG59" s="38"/>
      <c r="WH59" s="38"/>
      <c r="WI59" s="38"/>
      <c r="WJ59" s="38"/>
      <c r="WK59" s="38"/>
      <c r="WL59" s="38"/>
      <c r="WM59" s="38"/>
      <c r="WN59" s="38"/>
      <c r="WO59" s="38"/>
      <c r="WP59" s="38"/>
      <c r="WQ59" s="38"/>
      <c r="WR59" s="38"/>
      <c r="WS59" s="38"/>
      <c r="WT59" s="38"/>
      <c r="WU59" s="38"/>
      <c r="WV59" s="38"/>
      <c r="WW59" s="38"/>
      <c r="WX59" s="38"/>
      <c r="WY59" s="38"/>
      <c r="WZ59" s="38"/>
      <c r="XA59" s="38"/>
      <c r="XB59" s="38"/>
      <c r="XC59" s="38"/>
      <c r="XD59" s="38"/>
      <c r="XE59" s="38"/>
      <c r="XF59" s="38"/>
      <c r="XG59" s="38"/>
      <c r="XH59" s="38"/>
      <c r="XI59" s="38"/>
      <c r="XJ59" s="38"/>
      <c r="XK59" s="38"/>
      <c r="XL59" s="38"/>
      <c r="XM59" s="38"/>
      <c r="XN59" s="38"/>
      <c r="XO59" s="38"/>
      <c r="XP59" s="38"/>
      <c r="XQ59" s="38"/>
      <c r="XR59" s="38"/>
      <c r="XS59" s="38"/>
      <c r="XT59" s="38"/>
      <c r="XU59" s="38"/>
      <c r="XV59" s="38"/>
      <c r="XW59" s="38"/>
      <c r="XX59" s="38"/>
      <c r="XY59" s="38"/>
      <c r="XZ59" s="38"/>
      <c r="YA59" s="38"/>
      <c r="YB59" s="38"/>
      <c r="YC59" s="38"/>
      <c r="YD59" s="38"/>
      <c r="YE59" s="38"/>
      <c r="YF59" s="38"/>
      <c r="YG59" s="38"/>
      <c r="YH59" s="38"/>
      <c r="YI59" s="38"/>
      <c r="YJ59" s="38"/>
      <c r="YK59" s="38"/>
      <c r="YL59" s="38"/>
      <c r="YM59" s="38"/>
      <c r="YN59" s="38"/>
      <c r="YO59" s="38"/>
      <c r="YP59" s="38"/>
      <c r="YQ59" s="38"/>
      <c r="YR59" s="38"/>
      <c r="YS59" s="38"/>
      <c r="YT59" s="38"/>
      <c r="YU59" s="38"/>
      <c r="YV59" s="38"/>
      <c r="YW59" s="38"/>
      <c r="YX59" s="38"/>
      <c r="YY59" s="38"/>
      <c r="YZ59" s="38"/>
      <c r="ZA59" s="38"/>
      <c r="ZB59" s="38"/>
      <c r="ZC59" s="38"/>
      <c r="ZD59" s="38"/>
      <c r="ZE59" s="38"/>
      <c r="ZF59" s="38"/>
      <c r="ZG59" s="38"/>
      <c r="ZH59" s="38"/>
      <c r="ZI59" s="38"/>
      <c r="ZJ59" s="38"/>
      <c r="ZK59" s="38"/>
      <c r="ZL59" s="38"/>
      <c r="ZM59" s="38"/>
      <c r="ZN59" s="38"/>
      <c r="ZO59" s="38"/>
      <c r="ZP59" s="38"/>
      <c r="ZQ59" s="38"/>
      <c r="ZR59" s="38"/>
      <c r="ZS59" s="38"/>
      <c r="ZT59" s="38"/>
      <c r="ZU59" s="38"/>
      <c r="ZV59" s="38"/>
      <c r="ZW59" s="38"/>
      <c r="ZX59" s="38"/>
      <c r="ZY59" s="38"/>
      <c r="ZZ59" s="38"/>
      <c r="AAA59" s="38"/>
      <c r="AAB59" s="38"/>
      <c r="AAC59" s="38"/>
      <c r="AAD59" s="38"/>
      <c r="AAE59" s="38"/>
      <c r="AAF59" s="38"/>
      <c r="AAG59" s="38"/>
      <c r="AAH59" s="38"/>
      <c r="AAI59" s="38"/>
      <c r="AAJ59" s="38"/>
      <c r="AAK59" s="38"/>
      <c r="AAL59" s="38"/>
      <c r="AAM59" s="38"/>
      <c r="AAN59" s="38"/>
      <c r="AAO59" s="38"/>
      <c r="AAP59" s="38"/>
      <c r="AAQ59" s="38"/>
      <c r="AAR59" s="38"/>
      <c r="AAS59" s="38"/>
      <c r="AAT59" s="38"/>
      <c r="AAU59" s="38"/>
      <c r="AAV59" s="38"/>
      <c r="AAW59" s="38"/>
      <c r="AAX59" s="38"/>
      <c r="AAY59" s="38"/>
      <c r="AAZ59" s="38"/>
      <c r="ABA59" s="38"/>
      <c r="ABB59" s="38"/>
      <c r="ABC59" s="38"/>
      <c r="ABD59" s="38"/>
      <c r="ABE59" s="38"/>
      <c r="ABF59" s="38"/>
      <c r="ABG59" s="38"/>
      <c r="ABH59" s="38"/>
      <c r="ABI59" s="38"/>
      <c r="ABJ59" s="38"/>
      <c r="ABK59" s="38"/>
      <c r="ABL59" s="38"/>
      <c r="ABM59" s="38"/>
      <c r="ABN59" s="38"/>
      <c r="ABO59" s="38"/>
      <c r="ABP59" s="38"/>
      <c r="ABQ59" s="38"/>
      <c r="ABR59" s="38"/>
      <c r="ABS59" s="38"/>
      <c r="ABT59" s="38"/>
      <c r="ABU59" s="38"/>
      <c r="ABV59" s="38"/>
      <c r="ABW59" s="38"/>
      <c r="ABX59" s="38"/>
      <c r="ABY59" s="38"/>
      <c r="ABZ59" s="38"/>
      <c r="ACA59" s="38"/>
      <c r="ACB59" s="38"/>
      <c r="ACC59" s="38"/>
      <c r="ACD59" s="38"/>
      <c r="ACE59" s="38"/>
      <c r="ACF59" s="38"/>
      <c r="ACG59" s="38"/>
      <c r="ACH59" s="38"/>
      <c r="ACI59" s="38"/>
      <c r="ACJ59" s="38"/>
      <c r="ACK59" s="38"/>
      <c r="ACL59" s="38"/>
      <c r="ACM59" s="38"/>
      <c r="ACN59" s="38"/>
      <c r="ACO59" s="38"/>
      <c r="ACP59" s="38"/>
      <c r="ACQ59" s="38"/>
      <c r="ACR59" s="38"/>
      <c r="ACS59" s="38"/>
      <c r="ACT59" s="38"/>
      <c r="ACU59" s="38"/>
      <c r="ACV59" s="38"/>
      <c r="ACW59" s="38"/>
      <c r="ACX59" s="38"/>
      <c r="ACY59" s="38"/>
      <c r="ACZ59" s="38"/>
      <c r="ADA59" s="38"/>
      <c r="ADB59" s="38"/>
      <c r="ADC59" s="38"/>
      <c r="ADD59" s="38"/>
      <c r="ADE59" s="38"/>
      <c r="ADF59" s="38"/>
      <c r="ADG59" s="38"/>
      <c r="ADH59" s="38"/>
      <c r="ADI59" s="38"/>
      <c r="ADJ59" s="38"/>
      <c r="ADK59" s="38"/>
      <c r="ADL59" s="38"/>
      <c r="ADM59" s="38"/>
      <c r="ADN59" s="38"/>
      <c r="ADO59" s="38"/>
      <c r="ADP59" s="38"/>
      <c r="ADQ59" s="38"/>
      <c r="ADR59" s="38"/>
      <c r="ADS59" s="38"/>
      <c r="ADT59" s="38"/>
      <c r="ADU59" s="38"/>
      <c r="ADV59" s="38"/>
      <c r="ADW59" s="38"/>
      <c r="ADX59" s="38"/>
      <c r="ADY59" s="38"/>
      <c r="ADZ59" s="38"/>
      <c r="AEA59" s="38"/>
      <c r="AEB59" s="38"/>
      <c r="AEC59" s="38"/>
      <c r="AED59" s="38"/>
      <c r="AEE59" s="38"/>
      <c r="AEF59" s="38"/>
      <c r="AEG59" s="38"/>
      <c r="AEH59" s="38"/>
      <c r="AEI59" s="38"/>
      <c r="AEJ59" s="38"/>
      <c r="AEK59" s="38"/>
      <c r="AEL59" s="38"/>
      <c r="AEM59" s="38"/>
      <c r="AEN59" s="38"/>
      <c r="AEO59" s="38"/>
      <c r="AEP59" s="38"/>
      <c r="AEQ59" s="38"/>
      <c r="AER59" s="38"/>
      <c r="AES59" s="38"/>
      <c r="AET59" s="38"/>
      <c r="AEU59" s="38"/>
      <c r="AEV59" s="38"/>
      <c r="AEW59" s="38"/>
      <c r="AEX59" s="38"/>
      <c r="AEY59" s="38"/>
      <c r="AEZ59" s="38"/>
      <c r="AFA59" s="38"/>
      <c r="AFB59" s="38"/>
      <c r="AFC59" s="38"/>
      <c r="AFD59" s="38"/>
      <c r="AFE59" s="38"/>
      <c r="AFF59" s="38"/>
      <c r="AFG59" s="38"/>
      <c r="AFH59" s="38"/>
      <c r="AFI59" s="38"/>
      <c r="AFJ59" s="38"/>
      <c r="AFK59" s="38"/>
      <c r="AFL59" s="38"/>
      <c r="AFM59" s="38"/>
      <c r="AFN59" s="38"/>
      <c r="AFO59" s="38"/>
      <c r="AFP59" s="38"/>
      <c r="AFQ59" s="38"/>
      <c r="AFR59" s="38"/>
      <c r="AFS59" s="38"/>
      <c r="AFT59" s="38"/>
      <c r="AFU59" s="38"/>
      <c r="AFV59" s="38"/>
      <c r="AFW59" s="38"/>
      <c r="AFX59" s="38"/>
      <c r="AFY59" s="38"/>
      <c r="AFZ59" s="38"/>
      <c r="AGA59" s="38"/>
      <c r="AGB59" s="38"/>
      <c r="AGC59" s="38"/>
      <c r="AGD59" s="38"/>
      <c r="AGE59" s="38"/>
      <c r="AGF59" s="38"/>
      <c r="AGG59" s="38"/>
      <c r="AGH59" s="38"/>
      <c r="AGI59" s="38"/>
      <c r="AGJ59" s="38"/>
      <c r="AGK59" s="38"/>
      <c r="AGL59" s="38"/>
      <c r="AGM59" s="38"/>
      <c r="AGN59" s="38"/>
      <c r="AGO59" s="38"/>
      <c r="AGP59" s="38"/>
      <c r="AGQ59" s="38"/>
      <c r="AGR59" s="38"/>
      <c r="AGS59" s="38"/>
      <c r="AGT59" s="38"/>
      <c r="AGU59" s="38"/>
      <c r="AGV59" s="38"/>
      <c r="AGW59" s="38"/>
      <c r="AGX59" s="38"/>
      <c r="AGY59" s="38"/>
      <c r="AGZ59" s="38"/>
      <c r="AHA59" s="38"/>
      <c r="AHB59" s="38"/>
      <c r="AHC59" s="38"/>
      <c r="AHD59" s="38"/>
      <c r="AHE59" s="38"/>
      <c r="AHF59" s="38"/>
      <c r="AHG59" s="38"/>
      <c r="AHH59" s="38"/>
      <c r="AHI59" s="38"/>
      <c r="AHJ59" s="38"/>
      <c r="AHK59" s="38"/>
      <c r="AHL59" s="38"/>
      <c r="AHM59" s="38"/>
      <c r="AHN59" s="38"/>
      <c r="AHO59" s="38"/>
      <c r="AHP59" s="38"/>
      <c r="AHQ59" s="38"/>
      <c r="AHR59" s="38"/>
      <c r="AHS59" s="38"/>
      <c r="AHT59" s="38"/>
      <c r="AHU59" s="38"/>
      <c r="AHV59" s="38"/>
      <c r="AHW59" s="38"/>
      <c r="AHX59" s="38"/>
      <c r="AHY59" s="38"/>
      <c r="AHZ59" s="38"/>
      <c r="AIA59" s="38"/>
      <c r="AIB59" s="38"/>
      <c r="AIC59" s="38"/>
      <c r="AID59" s="38"/>
      <c r="AIE59" s="38"/>
      <c r="AIF59" s="38"/>
      <c r="AIG59" s="38"/>
      <c r="AIH59" s="38"/>
      <c r="AII59" s="38"/>
      <c r="AIJ59" s="38"/>
      <c r="AIK59" s="38"/>
      <c r="AIL59" s="38"/>
      <c r="AIM59" s="38"/>
      <c r="AIN59" s="38"/>
      <c r="AIO59" s="38"/>
      <c r="AIP59" s="38"/>
      <c r="AIQ59" s="38"/>
      <c r="AIR59" s="38"/>
      <c r="AIS59" s="38"/>
      <c r="AIT59" s="38"/>
      <c r="AIU59" s="38"/>
      <c r="AIV59" s="38"/>
      <c r="AIW59" s="38"/>
      <c r="AIX59" s="38"/>
      <c r="AIY59" s="38"/>
      <c r="AIZ59" s="38"/>
      <c r="AJA59" s="38"/>
      <c r="AJB59" s="38"/>
      <c r="AJC59" s="38"/>
      <c r="AJD59" s="38"/>
      <c r="AJE59" s="38"/>
      <c r="AJF59" s="38"/>
      <c r="AJG59" s="38"/>
      <c r="AJH59" s="38"/>
      <c r="AJI59" s="38"/>
      <c r="AJJ59" s="38"/>
      <c r="AJK59" s="38"/>
      <c r="AJL59" s="38"/>
      <c r="AJM59" s="38"/>
      <c r="AJN59" s="38"/>
      <c r="AJO59" s="38"/>
      <c r="AJP59" s="38"/>
      <c r="AJQ59" s="38"/>
      <c r="AJR59" s="38"/>
      <c r="AJS59" s="38"/>
      <c r="AJT59" s="38"/>
      <c r="AJU59" s="38"/>
      <c r="AJV59" s="38"/>
      <c r="AJW59" s="38"/>
      <c r="AJX59" s="38"/>
      <c r="AJY59" s="38"/>
      <c r="AJZ59" s="38"/>
      <c r="AKA59" s="38"/>
      <c r="AKB59" s="38"/>
      <c r="AKC59" s="38"/>
      <c r="AKD59" s="38"/>
      <c r="AKE59" s="38"/>
      <c r="AKF59" s="38"/>
      <c r="AKG59" s="38"/>
      <c r="AKH59" s="38"/>
      <c r="AKI59" s="38"/>
      <c r="AKJ59" s="38"/>
      <c r="AKK59" s="38"/>
      <c r="AKL59" s="38"/>
      <c r="AKM59" s="38"/>
      <c r="AKN59" s="38"/>
      <c r="AKO59" s="38"/>
      <c r="AKP59" s="38"/>
      <c r="AKQ59" s="38"/>
      <c r="AKR59" s="38"/>
      <c r="AKS59" s="38"/>
      <c r="AKT59" s="38"/>
      <c r="AKU59" s="38"/>
      <c r="AKV59" s="38"/>
      <c r="AKW59" s="38"/>
      <c r="AKX59" s="38"/>
      <c r="AKY59" s="38"/>
      <c r="AKZ59" s="38"/>
      <c r="ALA59" s="38"/>
      <c r="ALB59" s="38"/>
      <c r="ALC59" s="38"/>
      <c r="ALD59" s="38"/>
      <c r="ALE59" s="38"/>
      <c r="ALF59" s="38"/>
      <c r="ALG59" s="38"/>
      <c r="ALH59" s="38"/>
      <c r="ALI59" s="38"/>
      <c r="ALJ59" s="38"/>
      <c r="ALK59" s="38"/>
      <c r="ALL59" s="38"/>
      <c r="ALM59" s="38"/>
      <c r="ALN59" s="38"/>
      <c r="ALO59" s="38"/>
      <c r="ALP59" s="38"/>
      <c r="ALQ59" s="38"/>
      <c r="ALR59" s="38"/>
      <c r="ALS59" s="38"/>
      <c r="ALT59" s="38"/>
      <c r="ALU59" s="38"/>
      <c r="ALV59" s="38"/>
      <c r="ALW59" s="38"/>
      <c r="ALX59" s="38"/>
      <c r="ALY59" s="38"/>
      <c r="ALZ59" s="38"/>
      <c r="AMA59" s="38"/>
      <c r="AMB59" s="38"/>
    </row>
    <row r="60" spans="1:1016" ht="33.75">
      <c r="A60" s="77" t="s">
        <v>114</v>
      </c>
      <c r="B60" s="77" t="s">
        <v>569</v>
      </c>
      <c r="C60" s="78" t="s">
        <v>113</v>
      </c>
      <c r="D60" s="76" t="s">
        <v>570</v>
      </c>
      <c r="E60" s="78" t="s">
        <v>514</v>
      </c>
      <c r="F60" s="79" t="s">
        <v>531</v>
      </c>
      <c r="G60" s="167">
        <v>80.290000000000006</v>
      </c>
      <c r="H60" s="167">
        <v>85.44</v>
      </c>
      <c r="I60" s="124">
        <f>TRUNC(F60*G60,2)</f>
        <v>6213.64</v>
      </c>
      <c r="J60" s="124">
        <f>TRUNC(F60*H60,2)</f>
        <v>6612.2</v>
      </c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  <c r="IW60" s="38"/>
      <c r="IX60" s="38"/>
      <c r="IY60" s="38"/>
      <c r="IZ60" s="38"/>
      <c r="JA60" s="38"/>
      <c r="JB60" s="38"/>
      <c r="JC60" s="38"/>
      <c r="JD60" s="38"/>
      <c r="JE60" s="38"/>
      <c r="JF60" s="38"/>
      <c r="JG60" s="38"/>
      <c r="JH60" s="38"/>
      <c r="JI60" s="38"/>
      <c r="JJ60" s="38"/>
      <c r="JK60" s="38"/>
      <c r="JL60" s="38"/>
      <c r="JM60" s="38"/>
      <c r="JN60" s="38"/>
      <c r="JO60" s="38"/>
      <c r="JP60" s="38"/>
      <c r="JQ60" s="38"/>
      <c r="JR60" s="38"/>
      <c r="JS60" s="38"/>
      <c r="JT60" s="38"/>
      <c r="JU60" s="38"/>
      <c r="JV60" s="38"/>
      <c r="JW60" s="38"/>
      <c r="JX60" s="38"/>
      <c r="JY60" s="38"/>
      <c r="JZ60" s="38"/>
      <c r="KA60" s="38"/>
      <c r="KB60" s="38"/>
      <c r="KC60" s="38"/>
      <c r="KD60" s="38"/>
      <c r="KE60" s="38"/>
      <c r="KF60" s="38"/>
      <c r="KG60" s="38"/>
      <c r="KH60" s="38"/>
      <c r="KI60" s="38"/>
      <c r="KJ60" s="38"/>
      <c r="KK60" s="38"/>
      <c r="KL60" s="38"/>
      <c r="KM60" s="38"/>
      <c r="KN60" s="38"/>
      <c r="KO60" s="38"/>
      <c r="KP60" s="38"/>
      <c r="KQ60" s="38"/>
      <c r="KR60" s="38"/>
      <c r="KS60" s="38"/>
      <c r="KT60" s="38"/>
      <c r="KU60" s="38"/>
      <c r="KV60" s="38"/>
      <c r="KW60" s="38"/>
      <c r="KX60" s="38"/>
      <c r="KY60" s="38"/>
      <c r="KZ60" s="38"/>
      <c r="LA60" s="38"/>
      <c r="LB60" s="38"/>
      <c r="LC60" s="38"/>
      <c r="LD60" s="38"/>
      <c r="LE60" s="38"/>
      <c r="LF60" s="38"/>
      <c r="LG60" s="38"/>
      <c r="LH60" s="38"/>
      <c r="LI60" s="38"/>
      <c r="LJ60" s="38"/>
      <c r="LK60" s="38"/>
      <c r="LL60" s="38"/>
      <c r="LM60" s="38"/>
      <c r="LN60" s="38"/>
      <c r="LO60" s="38"/>
      <c r="LP60" s="38"/>
      <c r="LQ60" s="38"/>
      <c r="LR60" s="38"/>
      <c r="LS60" s="38"/>
      <c r="LT60" s="38"/>
      <c r="LU60" s="38"/>
      <c r="LV60" s="38"/>
      <c r="LW60" s="38"/>
      <c r="LX60" s="38"/>
      <c r="LY60" s="38"/>
      <c r="LZ60" s="38"/>
      <c r="MA60" s="38"/>
      <c r="MB60" s="38"/>
      <c r="MC60" s="38"/>
      <c r="MD60" s="38"/>
      <c r="ME60" s="38"/>
      <c r="MF60" s="38"/>
      <c r="MG60" s="38"/>
      <c r="MH60" s="38"/>
      <c r="MI60" s="38"/>
      <c r="MJ60" s="38"/>
      <c r="MK60" s="38"/>
      <c r="ML60" s="38"/>
      <c r="MM60" s="38"/>
      <c r="MN60" s="38"/>
      <c r="MO60" s="38"/>
      <c r="MP60" s="38"/>
      <c r="MQ60" s="38"/>
      <c r="MR60" s="38"/>
      <c r="MS60" s="38"/>
      <c r="MT60" s="38"/>
      <c r="MU60" s="38"/>
      <c r="MV60" s="38"/>
      <c r="MW60" s="38"/>
      <c r="MX60" s="38"/>
      <c r="MY60" s="38"/>
      <c r="MZ60" s="38"/>
      <c r="NA60" s="38"/>
      <c r="NB60" s="38"/>
      <c r="NC60" s="38"/>
      <c r="ND60" s="38"/>
      <c r="NE60" s="38"/>
      <c r="NF60" s="38"/>
      <c r="NG60" s="38"/>
      <c r="NH60" s="38"/>
      <c r="NI60" s="38"/>
      <c r="NJ60" s="38"/>
      <c r="NK60" s="38"/>
      <c r="NL60" s="38"/>
      <c r="NM60" s="38"/>
      <c r="NN60" s="38"/>
      <c r="NO60" s="38"/>
      <c r="NP60" s="38"/>
      <c r="NQ60" s="38"/>
      <c r="NR60" s="38"/>
      <c r="NS60" s="38"/>
      <c r="NT60" s="38"/>
      <c r="NU60" s="38"/>
      <c r="NV60" s="38"/>
      <c r="NW60" s="38"/>
      <c r="NX60" s="38"/>
      <c r="NY60" s="38"/>
      <c r="NZ60" s="38"/>
      <c r="OA60" s="38"/>
      <c r="OB60" s="38"/>
      <c r="OC60" s="38"/>
      <c r="OD60" s="38"/>
      <c r="OE60" s="38"/>
      <c r="OF60" s="38"/>
      <c r="OG60" s="38"/>
      <c r="OH60" s="38"/>
      <c r="OI60" s="38"/>
      <c r="OJ60" s="38"/>
      <c r="OK60" s="38"/>
      <c r="OL60" s="38"/>
      <c r="OM60" s="38"/>
      <c r="ON60" s="38"/>
      <c r="OO60" s="38"/>
      <c r="OP60" s="38"/>
      <c r="OQ60" s="38"/>
      <c r="OR60" s="38"/>
      <c r="OS60" s="38"/>
      <c r="OT60" s="38"/>
      <c r="OU60" s="38"/>
      <c r="OV60" s="38"/>
      <c r="OW60" s="38"/>
      <c r="OX60" s="38"/>
      <c r="OY60" s="38"/>
      <c r="OZ60" s="38"/>
      <c r="PA60" s="38"/>
      <c r="PB60" s="38"/>
      <c r="PC60" s="38"/>
      <c r="PD60" s="38"/>
      <c r="PE60" s="38"/>
      <c r="PF60" s="38"/>
      <c r="PG60" s="38"/>
      <c r="PH60" s="38"/>
      <c r="PI60" s="38"/>
      <c r="PJ60" s="38"/>
      <c r="PK60" s="38"/>
      <c r="PL60" s="38"/>
      <c r="PM60" s="38"/>
      <c r="PN60" s="38"/>
      <c r="PO60" s="38"/>
      <c r="PP60" s="38"/>
      <c r="PQ60" s="38"/>
      <c r="PR60" s="38"/>
      <c r="PS60" s="38"/>
      <c r="PT60" s="38"/>
      <c r="PU60" s="38"/>
      <c r="PV60" s="38"/>
      <c r="PW60" s="38"/>
      <c r="PX60" s="38"/>
      <c r="PY60" s="38"/>
      <c r="PZ60" s="38"/>
      <c r="QA60" s="38"/>
      <c r="QB60" s="38"/>
      <c r="QC60" s="38"/>
      <c r="QD60" s="38"/>
      <c r="QE60" s="38"/>
      <c r="QF60" s="38"/>
      <c r="QG60" s="38"/>
      <c r="QH60" s="38"/>
      <c r="QI60" s="38"/>
      <c r="QJ60" s="38"/>
      <c r="QK60" s="38"/>
      <c r="QL60" s="38"/>
      <c r="QM60" s="38"/>
      <c r="QN60" s="38"/>
      <c r="QO60" s="38"/>
      <c r="QP60" s="38"/>
      <c r="QQ60" s="38"/>
      <c r="QR60" s="38"/>
      <c r="QS60" s="38"/>
      <c r="QT60" s="38"/>
      <c r="QU60" s="38"/>
      <c r="QV60" s="38"/>
      <c r="QW60" s="38"/>
      <c r="QX60" s="38"/>
      <c r="QY60" s="38"/>
      <c r="QZ60" s="38"/>
      <c r="RA60" s="38"/>
      <c r="RB60" s="38"/>
      <c r="RC60" s="38"/>
      <c r="RD60" s="38"/>
      <c r="RE60" s="38"/>
      <c r="RF60" s="38"/>
      <c r="RG60" s="38"/>
      <c r="RH60" s="38"/>
      <c r="RI60" s="38"/>
      <c r="RJ60" s="38"/>
      <c r="RK60" s="38"/>
      <c r="RL60" s="38"/>
      <c r="RM60" s="38"/>
      <c r="RN60" s="38"/>
      <c r="RO60" s="38"/>
      <c r="RP60" s="38"/>
      <c r="RQ60" s="38"/>
      <c r="RR60" s="38"/>
      <c r="RS60" s="38"/>
      <c r="RT60" s="38"/>
      <c r="RU60" s="38"/>
      <c r="RV60" s="38"/>
      <c r="RW60" s="38"/>
      <c r="RX60" s="38"/>
      <c r="RY60" s="38"/>
      <c r="RZ60" s="38"/>
      <c r="SA60" s="38"/>
      <c r="SB60" s="38"/>
      <c r="SC60" s="38"/>
      <c r="SD60" s="38"/>
      <c r="SE60" s="38"/>
      <c r="SF60" s="38"/>
      <c r="SG60" s="38"/>
      <c r="SH60" s="38"/>
      <c r="SI60" s="38"/>
      <c r="SJ60" s="38"/>
      <c r="SK60" s="38"/>
      <c r="SL60" s="38"/>
      <c r="SM60" s="38"/>
      <c r="SN60" s="38"/>
      <c r="SO60" s="38"/>
      <c r="SP60" s="38"/>
      <c r="SQ60" s="38"/>
      <c r="SR60" s="38"/>
      <c r="SS60" s="38"/>
      <c r="ST60" s="38"/>
      <c r="SU60" s="38"/>
      <c r="SV60" s="38"/>
      <c r="SW60" s="38"/>
      <c r="SX60" s="38"/>
      <c r="SY60" s="38"/>
      <c r="SZ60" s="38"/>
      <c r="TA60" s="38"/>
      <c r="TB60" s="38"/>
      <c r="TC60" s="38"/>
      <c r="TD60" s="38"/>
      <c r="TE60" s="38"/>
      <c r="TF60" s="38"/>
      <c r="TG60" s="38"/>
      <c r="TH60" s="38"/>
      <c r="TI60" s="38"/>
      <c r="TJ60" s="38"/>
      <c r="TK60" s="38"/>
      <c r="TL60" s="38"/>
      <c r="TM60" s="38"/>
      <c r="TN60" s="38"/>
      <c r="TO60" s="38"/>
      <c r="TP60" s="38"/>
      <c r="TQ60" s="38"/>
      <c r="TR60" s="38"/>
      <c r="TS60" s="38"/>
      <c r="TT60" s="38"/>
      <c r="TU60" s="38"/>
      <c r="TV60" s="38"/>
      <c r="TW60" s="38"/>
      <c r="TX60" s="38"/>
      <c r="TY60" s="38"/>
      <c r="TZ60" s="38"/>
      <c r="UA60" s="38"/>
      <c r="UB60" s="38"/>
      <c r="UC60" s="38"/>
      <c r="UD60" s="38"/>
      <c r="UE60" s="38"/>
      <c r="UF60" s="38"/>
      <c r="UG60" s="38"/>
      <c r="UH60" s="38"/>
      <c r="UI60" s="38"/>
      <c r="UJ60" s="38"/>
      <c r="UK60" s="38"/>
      <c r="UL60" s="38"/>
      <c r="UM60" s="38"/>
      <c r="UN60" s="38"/>
      <c r="UO60" s="38"/>
      <c r="UP60" s="38"/>
      <c r="UQ60" s="38"/>
      <c r="UR60" s="38"/>
      <c r="US60" s="38"/>
      <c r="UT60" s="38"/>
      <c r="UU60" s="38"/>
      <c r="UV60" s="38"/>
      <c r="UW60" s="38"/>
      <c r="UX60" s="38"/>
      <c r="UY60" s="38"/>
      <c r="UZ60" s="38"/>
      <c r="VA60" s="38"/>
      <c r="VB60" s="38"/>
      <c r="VC60" s="38"/>
      <c r="VD60" s="38"/>
      <c r="VE60" s="38"/>
      <c r="VF60" s="38"/>
      <c r="VG60" s="38"/>
      <c r="VH60" s="38"/>
      <c r="VI60" s="38"/>
      <c r="VJ60" s="38"/>
      <c r="VK60" s="38"/>
      <c r="VL60" s="38"/>
      <c r="VM60" s="38"/>
      <c r="VN60" s="38"/>
      <c r="VO60" s="38"/>
      <c r="VP60" s="38"/>
      <c r="VQ60" s="38"/>
      <c r="VR60" s="38"/>
      <c r="VS60" s="38"/>
      <c r="VT60" s="38"/>
      <c r="VU60" s="38"/>
      <c r="VV60" s="38"/>
      <c r="VW60" s="38"/>
      <c r="VX60" s="38"/>
      <c r="VY60" s="38"/>
      <c r="VZ60" s="38"/>
      <c r="WA60" s="38"/>
      <c r="WB60" s="38"/>
      <c r="WC60" s="38"/>
      <c r="WD60" s="38"/>
      <c r="WE60" s="38"/>
      <c r="WF60" s="38"/>
      <c r="WG60" s="38"/>
      <c r="WH60" s="38"/>
      <c r="WI60" s="38"/>
      <c r="WJ60" s="38"/>
      <c r="WK60" s="38"/>
      <c r="WL60" s="38"/>
      <c r="WM60" s="38"/>
      <c r="WN60" s="38"/>
      <c r="WO60" s="38"/>
      <c r="WP60" s="38"/>
      <c r="WQ60" s="38"/>
      <c r="WR60" s="38"/>
      <c r="WS60" s="38"/>
      <c r="WT60" s="38"/>
      <c r="WU60" s="38"/>
      <c r="WV60" s="38"/>
      <c r="WW60" s="38"/>
      <c r="WX60" s="38"/>
      <c r="WY60" s="38"/>
      <c r="WZ60" s="38"/>
      <c r="XA60" s="38"/>
      <c r="XB60" s="38"/>
      <c r="XC60" s="38"/>
      <c r="XD60" s="38"/>
      <c r="XE60" s="38"/>
      <c r="XF60" s="38"/>
      <c r="XG60" s="38"/>
      <c r="XH60" s="38"/>
      <c r="XI60" s="38"/>
      <c r="XJ60" s="38"/>
      <c r="XK60" s="38"/>
      <c r="XL60" s="38"/>
      <c r="XM60" s="38"/>
      <c r="XN60" s="38"/>
      <c r="XO60" s="38"/>
      <c r="XP60" s="38"/>
      <c r="XQ60" s="38"/>
      <c r="XR60" s="38"/>
      <c r="XS60" s="38"/>
      <c r="XT60" s="38"/>
      <c r="XU60" s="38"/>
      <c r="XV60" s="38"/>
      <c r="XW60" s="38"/>
      <c r="XX60" s="38"/>
      <c r="XY60" s="38"/>
      <c r="XZ60" s="38"/>
      <c r="YA60" s="38"/>
      <c r="YB60" s="38"/>
      <c r="YC60" s="38"/>
      <c r="YD60" s="38"/>
      <c r="YE60" s="38"/>
      <c r="YF60" s="38"/>
      <c r="YG60" s="38"/>
      <c r="YH60" s="38"/>
      <c r="YI60" s="38"/>
      <c r="YJ60" s="38"/>
      <c r="YK60" s="38"/>
      <c r="YL60" s="38"/>
      <c r="YM60" s="38"/>
      <c r="YN60" s="38"/>
      <c r="YO60" s="38"/>
      <c r="YP60" s="38"/>
      <c r="YQ60" s="38"/>
      <c r="YR60" s="38"/>
      <c r="YS60" s="38"/>
      <c r="YT60" s="38"/>
      <c r="YU60" s="38"/>
      <c r="YV60" s="38"/>
      <c r="YW60" s="38"/>
      <c r="YX60" s="38"/>
      <c r="YY60" s="38"/>
      <c r="YZ60" s="38"/>
      <c r="ZA60" s="38"/>
      <c r="ZB60" s="38"/>
      <c r="ZC60" s="38"/>
      <c r="ZD60" s="38"/>
      <c r="ZE60" s="38"/>
      <c r="ZF60" s="38"/>
      <c r="ZG60" s="38"/>
      <c r="ZH60" s="38"/>
      <c r="ZI60" s="38"/>
      <c r="ZJ60" s="38"/>
      <c r="ZK60" s="38"/>
      <c r="ZL60" s="38"/>
      <c r="ZM60" s="38"/>
      <c r="ZN60" s="38"/>
      <c r="ZO60" s="38"/>
      <c r="ZP60" s="38"/>
      <c r="ZQ60" s="38"/>
      <c r="ZR60" s="38"/>
      <c r="ZS60" s="38"/>
      <c r="ZT60" s="38"/>
      <c r="ZU60" s="38"/>
      <c r="ZV60" s="38"/>
      <c r="ZW60" s="38"/>
      <c r="ZX60" s="38"/>
      <c r="ZY60" s="38"/>
      <c r="ZZ60" s="38"/>
      <c r="AAA60" s="38"/>
      <c r="AAB60" s="38"/>
      <c r="AAC60" s="38"/>
      <c r="AAD60" s="38"/>
      <c r="AAE60" s="38"/>
      <c r="AAF60" s="38"/>
      <c r="AAG60" s="38"/>
      <c r="AAH60" s="38"/>
      <c r="AAI60" s="38"/>
      <c r="AAJ60" s="38"/>
      <c r="AAK60" s="38"/>
      <c r="AAL60" s="38"/>
      <c r="AAM60" s="38"/>
      <c r="AAN60" s="38"/>
      <c r="AAO60" s="38"/>
      <c r="AAP60" s="38"/>
      <c r="AAQ60" s="38"/>
      <c r="AAR60" s="38"/>
      <c r="AAS60" s="38"/>
      <c r="AAT60" s="38"/>
      <c r="AAU60" s="38"/>
      <c r="AAV60" s="38"/>
      <c r="AAW60" s="38"/>
      <c r="AAX60" s="38"/>
      <c r="AAY60" s="38"/>
      <c r="AAZ60" s="38"/>
      <c r="ABA60" s="38"/>
      <c r="ABB60" s="38"/>
      <c r="ABC60" s="38"/>
      <c r="ABD60" s="38"/>
      <c r="ABE60" s="38"/>
      <c r="ABF60" s="38"/>
      <c r="ABG60" s="38"/>
      <c r="ABH60" s="38"/>
      <c r="ABI60" s="38"/>
      <c r="ABJ60" s="38"/>
      <c r="ABK60" s="38"/>
      <c r="ABL60" s="38"/>
      <c r="ABM60" s="38"/>
      <c r="ABN60" s="38"/>
      <c r="ABO60" s="38"/>
      <c r="ABP60" s="38"/>
      <c r="ABQ60" s="38"/>
      <c r="ABR60" s="38"/>
      <c r="ABS60" s="38"/>
      <c r="ABT60" s="38"/>
      <c r="ABU60" s="38"/>
      <c r="ABV60" s="38"/>
      <c r="ABW60" s="38"/>
      <c r="ABX60" s="38"/>
      <c r="ABY60" s="38"/>
      <c r="ABZ60" s="38"/>
      <c r="ACA60" s="38"/>
      <c r="ACB60" s="38"/>
      <c r="ACC60" s="38"/>
      <c r="ACD60" s="38"/>
      <c r="ACE60" s="38"/>
      <c r="ACF60" s="38"/>
      <c r="ACG60" s="38"/>
      <c r="ACH60" s="38"/>
      <c r="ACI60" s="38"/>
      <c r="ACJ60" s="38"/>
      <c r="ACK60" s="38"/>
      <c r="ACL60" s="38"/>
      <c r="ACM60" s="38"/>
      <c r="ACN60" s="38"/>
      <c r="ACO60" s="38"/>
      <c r="ACP60" s="38"/>
      <c r="ACQ60" s="38"/>
      <c r="ACR60" s="38"/>
      <c r="ACS60" s="38"/>
      <c r="ACT60" s="38"/>
      <c r="ACU60" s="38"/>
      <c r="ACV60" s="38"/>
      <c r="ACW60" s="38"/>
      <c r="ACX60" s="38"/>
      <c r="ACY60" s="38"/>
      <c r="ACZ60" s="38"/>
      <c r="ADA60" s="38"/>
      <c r="ADB60" s="38"/>
      <c r="ADC60" s="38"/>
      <c r="ADD60" s="38"/>
      <c r="ADE60" s="38"/>
      <c r="ADF60" s="38"/>
      <c r="ADG60" s="38"/>
      <c r="ADH60" s="38"/>
      <c r="ADI60" s="38"/>
      <c r="ADJ60" s="38"/>
      <c r="ADK60" s="38"/>
      <c r="ADL60" s="38"/>
      <c r="ADM60" s="38"/>
      <c r="ADN60" s="38"/>
      <c r="ADO60" s="38"/>
      <c r="ADP60" s="38"/>
      <c r="ADQ60" s="38"/>
      <c r="ADR60" s="38"/>
      <c r="ADS60" s="38"/>
      <c r="ADT60" s="38"/>
      <c r="ADU60" s="38"/>
      <c r="ADV60" s="38"/>
      <c r="ADW60" s="38"/>
      <c r="ADX60" s="38"/>
      <c r="ADY60" s="38"/>
      <c r="ADZ60" s="38"/>
      <c r="AEA60" s="38"/>
      <c r="AEB60" s="38"/>
      <c r="AEC60" s="38"/>
      <c r="AED60" s="38"/>
      <c r="AEE60" s="38"/>
      <c r="AEF60" s="38"/>
      <c r="AEG60" s="38"/>
      <c r="AEH60" s="38"/>
      <c r="AEI60" s="38"/>
      <c r="AEJ60" s="38"/>
      <c r="AEK60" s="38"/>
      <c r="AEL60" s="38"/>
      <c r="AEM60" s="38"/>
      <c r="AEN60" s="38"/>
      <c r="AEO60" s="38"/>
      <c r="AEP60" s="38"/>
      <c r="AEQ60" s="38"/>
      <c r="AER60" s="38"/>
      <c r="AES60" s="38"/>
      <c r="AET60" s="38"/>
      <c r="AEU60" s="38"/>
      <c r="AEV60" s="38"/>
      <c r="AEW60" s="38"/>
      <c r="AEX60" s="38"/>
      <c r="AEY60" s="38"/>
      <c r="AEZ60" s="38"/>
      <c r="AFA60" s="38"/>
      <c r="AFB60" s="38"/>
      <c r="AFC60" s="38"/>
      <c r="AFD60" s="38"/>
      <c r="AFE60" s="38"/>
      <c r="AFF60" s="38"/>
      <c r="AFG60" s="38"/>
      <c r="AFH60" s="38"/>
      <c r="AFI60" s="38"/>
      <c r="AFJ60" s="38"/>
      <c r="AFK60" s="38"/>
      <c r="AFL60" s="38"/>
      <c r="AFM60" s="38"/>
      <c r="AFN60" s="38"/>
      <c r="AFO60" s="38"/>
      <c r="AFP60" s="38"/>
      <c r="AFQ60" s="38"/>
      <c r="AFR60" s="38"/>
      <c r="AFS60" s="38"/>
      <c r="AFT60" s="38"/>
      <c r="AFU60" s="38"/>
      <c r="AFV60" s="38"/>
      <c r="AFW60" s="38"/>
      <c r="AFX60" s="38"/>
      <c r="AFY60" s="38"/>
      <c r="AFZ60" s="38"/>
      <c r="AGA60" s="38"/>
      <c r="AGB60" s="38"/>
      <c r="AGC60" s="38"/>
      <c r="AGD60" s="38"/>
      <c r="AGE60" s="38"/>
      <c r="AGF60" s="38"/>
      <c r="AGG60" s="38"/>
      <c r="AGH60" s="38"/>
      <c r="AGI60" s="38"/>
      <c r="AGJ60" s="38"/>
      <c r="AGK60" s="38"/>
      <c r="AGL60" s="38"/>
      <c r="AGM60" s="38"/>
      <c r="AGN60" s="38"/>
      <c r="AGO60" s="38"/>
      <c r="AGP60" s="38"/>
      <c r="AGQ60" s="38"/>
      <c r="AGR60" s="38"/>
      <c r="AGS60" s="38"/>
      <c r="AGT60" s="38"/>
      <c r="AGU60" s="38"/>
      <c r="AGV60" s="38"/>
      <c r="AGW60" s="38"/>
      <c r="AGX60" s="38"/>
      <c r="AGY60" s="38"/>
      <c r="AGZ60" s="38"/>
      <c r="AHA60" s="38"/>
      <c r="AHB60" s="38"/>
      <c r="AHC60" s="38"/>
      <c r="AHD60" s="38"/>
      <c r="AHE60" s="38"/>
      <c r="AHF60" s="38"/>
      <c r="AHG60" s="38"/>
      <c r="AHH60" s="38"/>
      <c r="AHI60" s="38"/>
      <c r="AHJ60" s="38"/>
      <c r="AHK60" s="38"/>
      <c r="AHL60" s="38"/>
      <c r="AHM60" s="38"/>
      <c r="AHN60" s="38"/>
      <c r="AHO60" s="38"/>
      <c r="AHP60" s="38"/>
      <c r="AHQ60" s="38"/>
      <c r="AHR60" s="38"/>
      <c r="AHS60" s="38"/>
      <c r="AHT60" s="38"/>
      <c r="AHU60" s="38"/>
      <c r="AHV60" s="38"/>
      <c r="AHW60" s="38"/>
      <c r="AHX60" s="38"/>
      <c r="AHY60" s="38"/>
      <c r="AHZ60" s="38"/>
      <c r="AIA60" s="38"/>
      <c r="AIB60" s="38"/>
      <c r="AIC60" s="38"/>
      <c r="AID60" s="38"/>
      <c r="AIE60" s="38"/>
      <c r="AIF60" s="38"/>
      <c r="AIG60" s="38"/>
      <c r="AIH60" s="38"/>
      <c r="AII60" s="38"/>
      <c r="AIJ60" s="38"/>
      <c r="AIK60" s="38"/>
      <c r="AIL60" s="38"/>
      <c r="AIM60" s="38"/>
      <c r="AIN60" s="38"/>
      <c r="AIO60" s="38"/>
      <c r="AIP60" s="38"/>
      <c r="AIQ60" s="38"/>
      <c r="AIR60" s="38"/>
      <c r="AIS60" s="38"/>
      <c r="AIT60" s="38"/>
      <c r="AIU60" s="38"/>
      <c r="AIV60" s="38"/>
      <c r="AIW60" s="38"/>
      <c r="AIX60" s="38"/>
      <c r="AIY60" s="38"/>
      <c r="AIZ60" s="38"/>
      <c r="AJA60" s="38"/>
      <c r="AJB60" s="38"/>
      <c r="AJC60" s="38"/>
      <c r="AJD60" s="38"/>
      <c r="AJE60" s="38"/>
      <c r="AJF60" s="38"/>
      <c r="AJG60" s="38"/>
      <c r="AJH60" s="38"/>
      <c r="AJI60" s="38"/>
      <c r="AJJ60" s="38"/>
      <c r="AJK60" s="38"/>
      <c r="AJL60" s="38"/>
      <c r="AJM60" s="38"/>
      <c r="AJN60" s="38"/>
      <c r="AJO60" s="38"/>
      <c r="AJP60" s="38"/>
      <c r="AJQ60" s="38"/>
      <c r="AJR60" s="38"/>
      <c r="AJS60" s="38"/>
      <c r="AJT60" s="38"/>
      <c r="AJU60" s="38"/>
      <c r="AJV60" s="38"/>
      <c r="AJW60" s="38"/>
      <c r="AJX60" s="38"/>
      <c r="AJY60" s="38"/>
      <c r="AJZ60" s="38"/>
      <c r="AKA60" s="38"/>
      <c r="AKB60" s="38"/>
      <c r="AKC60" s="38"/>
      <c r="AKD60" s="38"/>
      <c r="AKE60" s="38"/>
      <c r="AKF60" s="38"/>
      <c r="AKG60" s="38"/>
      <c r="AKH60" s="38"/>
      <c r="AKI60" s="38"/>
      <c r="AKJ60" s="38"/>
      <c r="AKK60" s="38"/>
      <c r="AKL60" s="38"/>
      <c r="AKM60" s="38"/>
      <c r="AKN60" s="38"/>
      <c r="AKO60" s="38"/>
      <c r="AKP60" s="38"/>
      <c r="AKQ60" s="38"/>
      <c r="AKR60" s="38"/>
      <c r="AKS60" s="38"/>
      <c r="AKT60" s="38"/>
      <c r="AKU60" s="38"/>
      <c r="AKV60" s="38"/>
      <c r="AKW60" s="38"/>
      <c r="AKX60" s="38"/>
      <c r="AKY60" s="38"/>
      <c r="AKZ60" s="38"/>
      <c r="ALA60" s="38"/>
      <c r="ALB60" s="38"/>
      <c r="ALC60" s="38"/>
      <c r="ALD60" s="38"/>
      <c r="ALE60" s="38"/>
      <c r="ALF60" s="38"/>
      <c r="ALG60" s="38"/>
      <c r="ALH60" s="38"/>
      <c r="ALI60" s="38"/>
      <c r="ALJ60" s="38"/>
      <c r="ALK60" s="38"/>
      <c r="ALL60" s="38"/>
      <c r="ALM60" s="38"/>
      <c r="ALN60" s="38"/>
      <c r="ALO60" s="38"/>
      <c r="ALP60" s="38"/>
      <c r="ALQ60" s="38"/>
      <c r="ALR60" s="38"/>
      <c r="ALS60" s="38"/>
      <c r="ALT60" s="38"/>
      <c r="ALU60" s="38"/>
      <c r="ALV60" s="38"/>
      <c r="ALW60" s="38"/>
      <c r="ALX60" s="38"/>
      <c r="ALY60" s="38"/>
      <c r="ALZ60" s="38"/>
      <c r="AMA60" s="38"/>
      <c r="AMB60" s="38"/>
    </row>
    <row r="61" spans="1:1016" ht="33.75">
      <c r="A61" s="77" t="s">
        <v>115</v>
      </c>
      <c r="B61" s="77" t="s">
        <v>571</v>
      </c>
      <c r="C61" s="78" t="s">
        <v>117</v>
      </c>
      <c r="D61" s="76" t="s">
        <v>572</v>
      </c>
      <c r="E61" s="78" t="s">
        <v>24</v>
      </c>
      <c r="F61" s="79" t="s">
        <v>573</v>
      </c>
      <c r="G61" s="167">
        <v>28.83</v>
      </c>
      <c r="H61" s="167">
        <v>31.69</v>
      </c>
      <c r="I61" s="124">
        <f t="shared" ref="I61:I62" si="6">TRUNC(F61*G61,2)</f>
        <v>1439.19</v>
      </c>
      <c r="J61" s="124">
        <f t="shared" ref="J61:J62" si="7">TRUNC(F61*H61,2)</f>
        <v>1581.96</v>
      </c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  <c r="GZ61" s="38"/>
      <c r="HA61" s="38"/>
      <c r="HB61" s="38"/>
      <c r="HC61" s="38"/>
      <c r="HD61" s="38"/>
      <c r="HE61" s="38"/>
      <c r="HF61" s="38"/>
      <c r="HG61" s="38"/>
      <c r="HH61" s="38"/>
      <c r="HI61" s="38"/>
      <c r="HJ61" s="38"/>
      <c r="HK61" s="38"/>
      <c r="HL61" s="38"/>
      <c r="HM61" s="38"/>
      <c r="HN61" s="38"/>
      <c r="HO61" s="38"/>
      <c r="HP61" s="38"/>
      <c r="HQ61" s="38"/>
      <c r="HR61" s="38"/>
      <c r="HS61" s="38"/>
      <c r="HT61" s="38"/>
      <c r="HU61" s="38"/>
      <c r="HV61" s="38"/>
      <c r="HW61" s="38"/>
      <c r="HX61" s="38"/>
      <c r="HY61" s="38"/>
      <c r="HZ61" s="38"/>
      <c r="IA61" s="38"/>
      <c r="IB61" s="38"/>
      <c r="IC61" s="38"/>
      <c r="ID61" s="38"/>
      <c r="IE61" s="38"/>
      <c r="IF61" s="38"/>
      <c r="IG61" s="38"/>
      <c r="IH61" s="38"/>
      <c r="II61" s="38"/>
      <c r="IJ61" s="38"/>
      <c r="IK61" s="38"/>
      <c r="IL61" s="38"/>
      <c r="IM61" s="38"/>
      <c r="IN61" s="38"/>
      <c r="IO61" s="38"/>
      <c r="IP61" s="38"/>
      <c r="IQ61" s="38"/>
      <c r="IR61" s="38"/>
      <c r="IS61" s="38"/>
      <c r="IT61" s="38"/>
      <c r="IU61" s="38"/>
      <c r="IV61" s="38"/>
      <c r="IW61" s="38"/>
      <c r="IX61" s="38"/>
      <c r="IY61" s="38"/>
      <c r="IZ61" s="38"/>
      <c r="JA61" s="38"/>
      <c r="JB61" s="38"/>
      <c r="JC61" s="38"/>
      <c r="JD61" s="38"/>
      <c r="JE61" s="38"/>
      <c r="JF61" s="38"/>
      <c r="JG61" s="38"/>
      <c r="JH61" s="38"/>
      <c r="JI61" s="38"/>
      <c r="JJ61" s="38"/>
      <c r="JK61" s="38"/>
      <c r="JL61" s="38"/>
      <c r="JM61" s="38"/>
      <c r="JN61" s="38"/>
      <c r="JO61" s="38"/>
      <c r="JP61" s="38"/>
      <c r="JQ61" s="38"/>
      <c r="JR61" s="38"/>
      <c r="JS61" s="38"/>
      <c r="JT61" s="38"/>
      <c r="JU61" s="38"/>
      <c r="JV61" s="38"/>
      <c r="JW61" s="38"/>
      <c r="JX61" s="38"/>
      <c r="JY61" s="38"/>
      <c r="JZ61" s="38"/>
      <c r="KA61" s="38"/>
      <c r="KB61" s="38"/>
      <c r="KC61" s="38"/>
      <c r="KD61" s="38"/>
      <c r="KE61" s="38"/>
      <c r="KF61" s="38"/>
      <c r="KG61" s="38"/>
      <c r="KH61" s="38"/>
      <c r="KI61" s="38"/>
      <c r="KJ61" s="38"/>
      <c r="KK61" s="38"/>
      <c r="KL61" s="38"/>
      <c r="KM61" s="38"/>
      <c r="KN61" s="38"/>
      <c r="KO61" s="38"/>
      <c r="KP61" s="38"/>
      <c r="KQ61" s="38"/>
      <c r="KR61" s="38"/>
      <c r="KS61" s="38"/>
      <c r="KT61" s="38"/>
      <c r="KU61" s="38"/>
      <c r="KV61" s="38"/>
      <c r="KW61" s="38"/>
      <c r="KX61" s="38"/>
      <c r="KY61" s="38"/>
      <c r="KZ61" s="38"/>
      <c r="LA61" s="38"/>
      <c r="LB61" s="38"/>
      <c r="LC61" s="38"/>
      <c r="LD61" s="38"/>
      <c r="LE61" s="38"/>
      <c r="LF61" s="38"/>
      <c r="LG61" s="38"/>
      <c r="LH61" s="38"/>
      <c r="LI61" s="38"/>
      <c r="LJ61" s="38"/>
      <c r="LK61" s="38"/>
      <c r="LL61" s="38"/>
      <c r="LM61" s="38"/>
      <c r="LN61" s="38"/>
      <c r="LO61" s="38"/>
      <c r="LP61" s="38"/>
      <c r="LQ61" s="38"/>
      <c r="LR61" s="38"/>
      <c r="LS61" s="38"/>
      <c r="LT61" s="38"/>
      <c r="LU61" s="38"/>
      <c r="LV61" s="38"/>
      <c r="LW61" s="38"/>
      <c r="LX61" s="38"/>
      <c r="LY61" s="38"/>
      <c r="LZ61" s="38"/>
      <c r="MA61" s="38"/>
      <c r="MB61" s="38"/>
      <c r="MC61" s="38"/>
      <c r="MD61" s="38"/>
      <c r="ME61" s="38"/>
      <c r="MF61" s="38"/>
      <c r="MG61" s="38"/>
      <c r="MH61" s="38"/>
      <c r="MI61" s="38"/>
      <c r="MJ61" s="38"/>
      <c r="MK61" s="38"/>
      <c r="ML61" s="38"/>
      <c r="MM61" s="38"/>
      <c r="MN61" s="38"/>
      <c r="MO61" s="38"/>
      <c r="MP61" s="38"/>
      <c r="MQ61" s="38"/>
      <c r="MR61" s="38"/>
      <c r="MS61" s="38"/>
      <c r="MT61" s="38"/>
      <c r="MU61" s="38"/>
      <c r="MV61" s="38"/>
      <c r="MW61" s="38"/>
      <c r="MX61" s="38"/>
      <c r="MY61" s="38"/>
      <c r="MZ61" s="38"/>
      <c r="NA61" s="38"/>
      <c r="NB61" s="38"/>
      <c r="NC61" s="38"/>
      <c r="ND61" s="38"/>
      <c r="NE61" s="38"/>
      <c r="NF61" s="38"/>
      <c r="NG61" s="38"/>
      <c r="NH61" s="38"/>
      <c r="NI61" s="38"/>
      <c r="NJ61" s="38"/>
      <c r="NK61" s="38"/>
      <c r="NL61" s="38"/>
      <c r="NM61" s="38"/>
      <c r="NN61" s="38"/>
      <c r="NO61" s="38"/>
      <c r="NP61" s="38"/>
      <c r="NQ61" s="38"/>
      <c r="NR61" s="38"/>
      <c r="NS61" s="38"/>
      <c r="NT61" s="38"/>
      <c r="NU61" s="38"/>
      <c r="NV61" s="38"/>
      <c r="NW61" s="38"/>
      <c r="NX61" s="38"/>
      <c r="NY61" s="38"/>
      <c r="NZ61" s="38"/>
      <c r="OA61" s="38"/>
      <c r="OB61" s="38"/>
      <c r="OC61" s="38"/>
      <c r="OD61" s="38"/>
      <c r="OE61" s="38"/>
      <c r="OF61" s="38"/>
      <c r="OG61" s="38"/>
      <c r="OH61" s="38"/>
      <c r="OI61" s="38"/>
      <c r="OJ61" s="38"/>
      <c r="OK61" s="38"/>
      <c r="OL61" s="38"/>
      <c r="OM61" s="38"/>
      <c r="ON61" s="38"/>
      <c r="OO61" s="38"/>
      <c r="OP61" s="38"/>
      <c r="OQ61" s="38"/>
      <c r="OR61" s="38"/>
      <c r="OS61" s="38"/>
      <c r="OT61" s="38"/>
      <c r="OU61" s="38"/>
      <c r="OV61" s="38"/>
      <c r="OW61" s="38"/>
      <c r="OX61" s="38"/>
      <c r="OY61" s="38"/>
      <c r="OZ61" s="38"/>
      <c r="PA61" s="38"/>
      <c r="PB61" s="38"/>
      <c r="PC61" s="38"/>
      <c r="PD61" s="38"/>
      <c r="PE61" s="38"/>
      <c r="PF61" s="38"/>
      <c r="PG61" s="38"/>
      <c r="PH61" s="38"/>
      <c r="PI61" s="38"/>
      <c r="PJ61" s="38"/>
      <c r="PK61" s="38"/>
      <c r="PL61" s="38"/>
      <c r="PM61" s="38"/>
      <c r="PN61" s="38"/>
      <c r="PO61" s="38"/>
      <c r="PP61" s="38"/>
      <c r="PQ61" s="38"/>
      <c r="PR61" s="38"/>
      <c r="PS61" s="38"/>
      <c r="PT61" s="38"/>
      <c r="PU61" s="38"/>
      <c r="PV61" s="38"/>
      <c r="PW61" s="38"/>
      <c r="PX61" s="38"/>
      <c r="PY61" s="38"/>
      <c r="PZ61" s="38"/>
      <c r="QA61" s="38"/>
      <c r="QB61" s="38"/>
      <c r="QC61" s="38"/>
      <c r="QD61" s="38"/>
      <c r="QE61" s="38"/>
      <c r="QF61" s="38"/>
      <c r="QG61" s="38"/>
      <c r="QH61" s="38"/>
      <c r="QI61" s="38"/>
      <c r="QJ61" s="38"/>
      <c r="QK61" s="38"/>
      <c r="QL61" s="38"/>
      <c r="QM61" s="38"/>
      <c r="QN61" s="38"/>
      <c r="QO61" s="38"/>
      <c r="QP61" s="38"/>
      <c r="QQ61" s="38"/>
      <c r="QR61" s="38"/>
      <c r="QS61" s="38"/>
      <c r="QT61" s="38"/>
      <c r="QU61" s="38"/>
      <c r="QV61" s="38"/>
      <c r="QW61" s="38"/>
      <c r="QX61" s="38"/>
      <c r="QY61" s="38"/>
      <c r="QZ61" s="38"/>
      <c r="RA61" s="38"/>
      <c r="RB61" s="38"/>
      <c r="RC61" s="38"/>
      <c r="RD61" s="38"/>
      <c r="RE61" s="38"/>
      <c r="RF61" s="38"/>
      <c r="RG61" s="38"/>
      <c r="RH61" s="38"/>
      <c r="RI61" s="38"/>
      <c r="RJ61" s="38"/>
      <c r="RK61" s="38"/>
      <c r="RL61" s="38"/>
      <c r="RM61" s="38"/>
      <c r="RN61" s="38"/>
      <c r="RO61" s="38"/>
      <c r="RP61" s="38"/>
      <c r="RQ61" s="38"/>
      <c r="RR61" s="38"/>
      <c r="RS61" s="38"/>
      <c r="RT61" s="38"/>
      <c r="RU61" s="38"/>
      <c r="RV61" s="38"/>
      <c r="RW61" s="38"/>
      <c r="RX61" s="38"/>
      <c r="RY61" s="38"/>
      <c r="RZ61" s="38"/>
      <c r="SA61" s="38"/>
      <c r="SB61" s="38"/>
      <c r="SC61" s="38"/>
      <c r="SD61" s="38"/>
      <c r="SE61" s="38"/>
      <c r="SF61" s="38"/>
      <c r="SG61" s="38"/>
      <c r="SH61" s="38"/>
      <c r="SI61" s="38"/>
      <c r="SJ61" s="38"/>
      <c r="SK61" s="38"/>
      <c r="SL61" s="38"/>
      <c r="SM61" s="38"/>
      <c r="SN61" s="38"/>
      <c r="SO61" s="38"/>
      <c r="SP61" s="38"/>
      <c r="SQ61" s="38"/>
      <c r="SR61" s="38"/>
      <c r="SS61" s="38"/>
      <c r="ST61" s="38"/>
      <c r="SU61" s="38"/>
      <c r="SV61" s="38"/>
      <c r="SW61" s="38"/>
      <c r="SX61" s="38"/>
      <c r="SY61" s="38"/>
      <c r="SZ61" s="38"/>
      <c r="TA61" s="38"/>
      <c r="TB61" s="38"/>
      <c r="TC61" s="38"/>
      <c r="TD61" s="38"/>
      <c r="TE61" s="38"/>
      <c r="TF61" s="38"/>
      <c r="TG61" s="38"/>
      <c r="TH61" s="38"/>
      <c r="TI61" s="38"/>
      <c r="TJ61" s="38"/>
      <c r="TK61" s="38"/>
      <c r="TL61" s="38"/>
      <c r="TM61" s="38"/>
      <c r="TN61" s="38"/>
      <c r="TO61" s="38"/>
      <c r="TP61" s="38"/>
      <c r="TQ61" s="38"/>
      <c r="TR61" s="38"/>
      <c r="TS61" s="38"/>
      <c r="TT61" s="38"/>
      <c r="TU61" s="38"/>
      <c r="TV61" s="38"/>
      <c r="TW61" s="38"/>
      <c r="TX61" s="38"/>
      <c r="TY61" s="38"/>
      <c r="TZ61" s="38"/>
      <c r="UA61" s="38"/>
      <c r="UB61" s="38"/>
      <c r="UC61" s="38"/>
      <c r="UD61" s="38"/>
      <c r="UE61" s="38"/>
      <c r="UF61" s="38"/>
      <c r="UG61" s="38"/>
      <c r="UH61" s="38"/>
      <c r="UI61" s="38"/>
      <c r="UJ61" s="38"/>
      <c r="UK61" s="38"/>
      <c r="UL61" s="38"/>
      <c r="UM61" s="38"/>
      <c r="UN61" s="38"/>
      <c r="UO61" s="38"/>
      <c r="UP61" s="38"/>
      <c r="UQ61" s="38"/>
      <c r="UR61" s="38"/>
      <c r="US61" s="38"/>
      <c r="UT61" s="38"/>
      <c r="UU61" s="38"/>
      <c r="UV61" s="38"/>
      <c r="UW61" s="38"/>
      <c r="UX61" s="38"/>
      <c r="UY61" s="38"/>
      <c r="UZ61" s="38"/>
      <c r="VA61" s="38"/>
      <c r="VB61" s="38"/>
      <c r="VC61" s="38"/>
      <c r="VD61" s="38"/>
      <c r="VE61" s="38"/>
      <c r="VF61" s="38"/>
      <c r="VG61" s="38"/>
      <c r="VH61" s="38"/>
      <c r="VI61" s="38"/>
      <c r="VJ61" s="38"/>
      <c r="VK61" s="38"/>
      <c r="VL61" s="38"/>
      <c r="VM61" s="38"/>
      <c r="VN61" s="38"/>
      <c r="VO61" s="38"/>
      <c r="VP61" s="38"/>
      <c r="VQ61" s="38"/>
      <c r="VR61" s="38"/>
      <c r="VS61" s="38"/>
      <c r="VT61" s="38"/>
      <c r="VU61" s="38"/>
      <c r="VV61" s="38"/>
      <c r="VW61" s="38"/>
      <c r="VX61" s="38"/>
      <c r="VY61" s="38"/>
      <c r="VZ61" s="38"/>
      <c r="WA61" s="38"/>
      <c r="WB61" s="38"/>
      <c r="WC61" s="38"/>
      <c r="WD61" s="38"/>
      <c r="WE61" s="38"/>
      <c r="WF61" s="38"/>
      <c r="WG61" s="38"/>
      <c r="WH61" s="38"/>
      <c r="WI61" s="38"/>
      <c r="WJ61" s="38"/>
      <c r="WK61" s="38"/>
      <c r="WL61" s="38"/>
      <c r="WM61" s="38"/>
      <c r="WN61" s="38"/>
      <c r="WO61" s="38"/>
      <c r="WP61" s="38"/>
      <c r="WQ61" s="38"/>
      <c r="WR61" s="38"/>
      <c r="WS61" s="38"/>
      <c r="WT61" s="38"/>
      <c r="WU61" s="38"/>
      <c r="WV61" s="38"/>
      <c r="WW61" s="38"/>
      <c r="WX61" s="38"/>
      <c r="WY61" s="38"/>
      <c r="WZ61" s="38"/>
      <c r="XA61" s="38"/>
      <c r="XB61" s="38"/>
      <c r="XC61" s="38"/>
      <c r="XD61" s="38"/>
      <c r="XE61" s="38"/>
      <c r="XF61" s="38"/>
      <c r="XG61" s="38"/>
      <c r="XH61" s="38"/>
      <c r="XI61" s="38"/>
      <c r="XJ61" s="38"/>
      <c r="XK61" s="38"/>
      <c r="XL61" s="38"/>
      <c r="XM61" s="38"/>
      <c r="XN61" s="38"/>
      <c r="XO61" s="38"/>
      <c r="XP61" s="38"/>
      <c r="XQ61" s="38"/>
      <c r="XR61" s="38"/>
      <c r="XS61" s="38"/>
      <c r="XT61" s="38"/>
      <c r="XU61" s="38"/>
      <c r="XV61" s="38"/>
      <c r="XW61" s="38"/>
      <c r="XX61" s="38"/>
      <c r="XY61" s="38"/>
      <c r="XZ61" s="38"/>
      <c r="YA61" s="38"/>
      <c r="YB61" s="38"/>
      <c r="YC61" s="38"/>
      <c r="YD61" s="38"/>
      <c r="YE61" s="38"/>
      <c r="YF61" s="38"/>
      <c r="YG61" s="38"/>
      <c r="YH61" s="38"/>
      <c r="YI61" s="38"/>
      <c r="YJ61" s="38"/>
      <c r="YK61" s="38"/>
      <c r="YL61" s="38"/>
      <c r="YM61" s="38"/>
      <c r="YN61" s="38"/>
      <c r="YO61" s="38"/>
      <c r="YP61" s="38"/>
      <c r="YQ61" s="38"/>
      <c r="YR61" s="38"/>
      <c r="YS61" s="38"/>
      <c r="YT61" s="38"/>
      <c r="YU61" s="38"/>
      <c r="YV61" s="38"/>
      <c r="YW61" s="38"/>
      <c r="YX61" s="38"/>
      <c r="YY61" s="38"/>
      <c r="YZ61" s="38"/>
      <c r="ZA61" s="38"/>
      <c r="ZB61" s="38"/>
      <c r="ZC61" s="38"/>
      <c r="ZD61" s="38"/>
      <c r="ZE61" s="38"/>
      <c r="ZF61" s="38"/>
      <c r="ZG61" s="38"/>
      <c r="ZH61" s="38"/>
      <c r="ZI61" s="38"/>
      <c r="ZJ61" s="38"/>
      <c r="ZK61" s="38"/>
      <c r="ZL61" s="38"/>
      <c r="ZM61" s="38"/>
      <c r="ZN61" s="38"/>
      <c r="ZO61" s="38"/>
      <c r="ZP61" s="38"/>
      <c r="ZQ61" s="38"/>
      <c r="ZR61" s="38"/>
      <c r="ZS61" s="38"/>
      <c r="ZT61" s="38"/>
      <c r="ZU61" s="38"/>
      <c r="ZV61" s="38"/>
      <c r="ZW61" s="38"/>
      <c r="ZX61" s="38"/>
      <c r="ZY61" s="38"/>
      <c r="ZZ61" s="38"/>
      <c r="AAA61" s="38"/>
      <c r="AAB61" s="38"/>
      <c r="AAC61" s="38"/>
      <c r="AAD61" s="38"/>
      <c r="AAE61" s="38"/>
      <c r="AAF61" s="38"/>
      <c r="AAG61" s="38"/>
      <c r="AAH61" s="38"/>
      <c r="AAI61" s="38"/>
      <c r="AAJ61" s="38"/>
      <c r="AAK61" s="38"/>
      <c r="AAL61" s="38"/>
      <c r="AAM61" s="38"/>
      <c r="AAN61" s="38"/>
      <c r="AAO61" s="38"/>
      <c r="AAP61" s="38"/>
      <c r="AAQ61" s="38"/>
      <c r="AAR61" s="38"/>
      <c r="AAS61" s="38"/>
      <c r="AAT61" s="38"/>
      <c r="AAU61" s="38"/>
      <c r="AAV61" s="38"/>
      <c r="AAW61" s="38"/>
      <c r="AAX61" s="38"/>
      <c r="AAY61" s="38"/>
      <c r="AAZ61" s="38"/>
      <c r="ABA61" s="38"/>
      <c r="ABB61" s="38"/>
      <c r="ABC61" s="38"/>
      <c r="ABD61" s="38"/>
      <c r="ABE61" s="38"/>
      <c r="ABF61" s="38"/>
      <c r="ABG61" s="38"/>
      <c r="ABH61" s="38"/>
      <c r="ABI61" s="38"/>
      <c r="ABJ61" s="38"/>
      <c r="ABK61" s="38"/>
      <c r="ABL61" s="38"/>
      <c r="ABM61" s="38"/>
      <c r="ABN61" s="38"/>
      <c r="ABO61" s="38"/>
      <c r="ABP61" s="38"/>
      <c r="ABQ61" s="38"/>
      <c r="ABR61" s="38"/>
      <c r="ABS61" s="38"/>
      <c r="ABT61" s="38"/>
      <c r="ABU61" s="38"/>
      <c r="ABV61" s="38"/>
      <c r="ABW61" s="38"/>
      <c r="ABX61" s="38"/>
      <c r="ABY61" s="38"/>
      <c r="ABZ61" s="38"/>
      <c r="ACA61" s="38"/>
      <c r="ACB61" s="38"/>
      <c r="ACC61" s="38"/>
      <c r="ACD61" s="38"/>
      <c r="ACE61" s="38"/>
      <c r="ACF61" s="38"/>
      <c r="ACG61" s="38"/>
      <c r="ACH61" s="38"/>
      <c r="ACI61" s="38"/>
      <c r="ACJ61" s="38"/>
      <c r="ACK61" s="38"/>
      <c r="ACL61" s="38"/>
      <c r="ACM61" s="38"/>
      <c r="ACN61" s="38"/>
      <c r="ACO61" s="38"/>
      <c r="ACP61" s="38"/>
      <c r="ACQ61" s="38"/>
      <c r="ACR61" s="38"/>
      <c r="ACS61" s="38"/>
      <c r="ACT61" s="38"/>
      <c r="ACU61" s="38"/>
      <c r="ACV61" s="38"/>
      <c r="ACW61" s="38"/>
      <c r="ACX61" s="38"/>
      <c r="ACY61" s="38"/>
      <c r="ACZ61" s="38"/>
      <c r="ADA61" s="38"/>
      <c r="ADB61" s="38"/>
      <c r="ADC61" s="38"/>
      <c r="ADD61" s="38"/>
      <c r="ADE61" s="38"/>
      <c r="ADF61" s="38"/>
      <c r="ADG61" s="38"/>
      <c r="ADH61" s="38"/>
      <c r="ADI61" s="38"/>
      <c r="ADJ61" s="38"/>
      <c r="ADK61" s="38"/>
      <c r="ADL61" s="38"/>
      <c r="ADM61" s="38"/>
      <c r="ADN61" s="38"/>
      <c r="ADO61" s="38"/>
      <c r="ADP61" s="38"/>
      <c r="ADQ61" s="38"/>
      <c r="ADR61" s="38"/>
      <c r="ADS61" s="38"/>
      <c r="ADT61" s="38"/>
      <c r="ADU61" s="38"/>
      <c r="ADV61" s="38"/>
      <c r="ADW61" s="38"/>
      <c r="ADX61" s="38"/>
      <c r="ADY61" s="38"/>
      <c r="ADZ61" s="38"/>
      <c r="AEA61" s="38"/>
      <c r="AEB61" s="38"/>
      <c r="AEC61" s="38"/>
      <c r="AED61" s="38"/>
      <c r="AEE61" s="38"/>
      <c r="AEF61" s="38"/>
      <c r="AEG61" s="38"/>
      <c r="AEH61" s="38"/>
      <c r="AEI61" s="38"/>
      <c r="AEJ61" s="38"/>
      <c r="AEK61" s="38"/>
      <c r="AEL61" s="38"/>
      <c r="AEM61" s="38"/>
      <c r="AEN61" s="38"/>
      <c r="AEO61" s="38"/>
      <c r="AEP61" s="38"/>
      <c r="AEQ61" s="38"/>
      <c r="AER61" s="38"/>
      <c r="AES61" s="38"/>
      <c r="AET61" s="38"/>
      <c r="AEU61" s="38"/>
      <c r="AEV61" s="38"/>
      <c r="AEW61" s="38"/>
      <c r="AEX61" s="38"/>
      <c r="AEY61" s="38"/>
      <c r="AEZ61" s="38"/>
      <c r="AFA61" s="38"/>
      <c r="AFB61" s="38"/>
      <c r="AFC61" s="38"/>
      <c r="AFD61" s="38"/>
      <c r="AFE61" s="38"/>
      <c r="AFF61" s="38"/>
      <c r="AFG61" s="38"/>
      <c r="AFH61" s="38"/>
      <c r="AFI61" s="38"/>
      <c r="AFJ61" s="38"/>
      <c r="AFK61" s="38"/>
      <c r="AFL61" s="38"/>
      <c r="AFM61" s="38"/>
      <c r="AFN61" s="38"/>
      <c r="AFO61" s="38"/>
      <c r="AFP61" s="38"/>
      <c r="AFQ61" s="38"/>
      <c r="AFR61" s="38"/>
      <c r="AFS61" s="38"/>
      <c r="AFT61" s="38"/>
      <c r="AFU61" s="38"/>
      <c r="AFV61" s="38"/>
      <c r="AFW61" s="38"/>
      <c r="AFX61" s="38"/>
      <c r="AFY61" s="38"/>
      <c r="AFZ61" s="38"/>
      <c r="AGA61" s="38"/>
      <c r="AGB61" s="38"/>
      <c r="AGC61" s="38"/>
      <c r="AGD61" s="38"/>
      <c r="AGE61" s="38"/>
      <c r="AGF61" s="38"/>
      <c r="AGG61" s="38"/>
      <c r="AGH61" s="38"/>
      <c r="AGI61" s="38"/>
      <c r="AGJ61" s="38"/>
      <c r="AGK61" s="38"/>
      <c r="AGL61" s="38"/>
      <c r="AGM61" s="38"/>
      <c r="AGN61" s="38"/>
      <c r="AGO61" s="38"/>
      <c r="AGP61" s="38"/>
      <c r="AGQ61" s="38"/>
      <c r="AGR61" s="38"/>
      <c r="AGS61" s="38"/>
      <c r="AGT61" s="38"/>
      <c r="AGU61" s="38"/>
      <c r="AGV61" s="38"/>
      <c r="AGW61" s="38"/>
      <c r="AGX61" s="38"/>
      <c r="AGY61" s="38"/>
      <c r="AGZ61" s="38"/>
      <c r="AHA61" s="38"/>
      <c r="AHB61" s="38"/>
      <c r="AHC61" s="38"/>
      <c r="AHD61" s="38"/>
      <c r="AHE61" s="38"/>
      <c r="AHF61" s="38"/>
      <c r="AHG61" s="38"/>
      <c r="AHH61" s="38"/>
      <c r="AHI61" s="38"/>
      <c r="AHJ61" s="38"/>
      <c r="AHK61" s="38"/>
      <c r="AHL61" s="38"/>
      <c r="AHM61" s="38"/>
      <c r="AHN61" s="38"/>
      <c r="AHO61" s="38"/>
      <c r="AHP61" s="38"/>
      <c r="AHQ61" s="38"/>
      <c r="AHR61" s="38"/>
      <c r="AHS61" s="38"/>
      <c r="AHT61" s="38"/>
      <c r="AHU61" s="38"/>
      <c r="AHV61" s="38"/>
      <c r="AHW61" s="38"/>
      <c r="AHX61" s="38"/>
      <c r="AHY61" s="38"/>
      <c r="AHZ61" s="38"/>
      <c r="AIA61" s="38"/>
      <c r="AIB61" s="38"/>
      <c r="AIC61" s="38"/>
      <c r="AID61" s="38"/>
      <c r="AIE61" s="38"/>
      <c r="AIF61" s="38"/>
      <c r="AIG61" s="38"/>
      <c r="AIH61" s="38"/>
      <c r="AII61" s="38"/>
      <c r="AIJ61" s="38"/>
      <c r="AIK61" s="38"/>
      <c r="AIL61" s="38"/>
      <c r="AIM61" s="38"/>
      <c r="AIN61" s="38"/>
      <c r="AIO61" s="38"/>
      <c r="AIP61" s="38"/>
      <c r="AIQ61" s="38"/>
      <c r="AIR61" s="38"/>
      <c r="AIS61" s="38"/>
      <c r="AIT61" s="38"/>
      <c r="AIU61" s="38"/>
      <c r="AIV61" s="38"/>
      <c r="AIW61" s="38"/>
      <c r="AIX61" s="38"/>
      <c r="AIY61" s="38"/>
      <c r="AIZ61" s="38"/>
      <c r="AJA61" s="38"/>
      <c r="AJB61" s="38"/>
      <c r="AJC61" s="38"/>
      <c r="AJD61" s="38"/>
      <c r="AJE61" s="38"/>
      <c r="AJF61" s="38"/>
      <c r="AJG61" s="38"/>
      <c r="AJH61" s="38"/>
      <c r="AJI61" s="38"/>
      <c r="AJJ61" s="38"/>
      <c r="AJK61" s="38"/>
      <c r="AJL61" s="38"/>
      <c r="AJM61" s="38"/>
      <c r="AJN61" s="38"/>
      <c r="AJO61" s="38"/>
      <c r="AJP61" s="38"/>
      <c r="AJQ61" s="38"/>
      <c r="AJR61" s="38"/>
      <c r="AJS61" s="38"/>
      <c r="AJT61" s="38"/>
      <c r="AJU61" s="38"/>
      <c r="AJV61" s="38"/>
      <c r="AJW61" s="38"/>
      <c r="AJX61" s="38"/>
      <c r="AJY61" s="38"/>
      <c r="AJZ61" s="38"/>
      <c r="AKA61" s="38"/>
      <c r="AKB61" s="38"/>
      <c r="AKC61" s="38"/>
      <c r="AKD61" s="38"/>
      <c r="AKE61" s="38"/>
      <c r="AKF61" s="38"/>
      <c r="AKG61" s="38"/>
      <c r="AKH61" s="38"/>
      <c r="AKI61" s="38"/>
      <c r="AKJ61" s="38"/>
      <c r="AKK61" s="38"/>
      <c r="AKL61" s="38"/>
      <c r="AKM61" s="38"/>
      <c r="AKN61" s="38"/>
      <c r="AKO61" s="38"/>
      <c r="AKP61" s="38"/>
      <c r="AKQ61" s="38"/>
      <c r="AKR61" s="38"/>
      <c r="AKS61" s="38"/>
      <c r="AKT61" s="38"/>
      <c r="AKU61" s="38"/>
      <c r="AKV61" s="38"/>
      <c r="AKW61" s="38"/>
      <c r="AKX61" s="38"/>
      <c r="AKY61" s="38"/>
      <c r="AKZ61" s="38"/>
      <c r="ALA61" s="38"/>
      <c r="ALB61" s="38"/>
      <c r="ALC61" s="38"/>
      <c r="ALD61" s="38"/>
      <c r="ALE61" s="38"/>
      <c r="ALF61" s="38"/>
      <c r="ALG61" s="38"/>
      <c r="ALH61" s="38"/>
      <c r="ALI61" s="38"/>
      <c r="ALJ61" s="38"/>
      <c r="ALK61" s="38"/>
      <c r="ALL61" s="38"/>
      <c r="ALM61" s="38"/>
      <c r="ALN61" s="38"/>
      <c r="ALO61" s="38"/>
      <c r="ALP61" s="38"/>
      <c r="ALQ61" s="38"/>
      <c r="ALR61" s="38"/>
      <c r="ALS61" s="38"/>
      <c r="ALT61" s="38"/>
      <c r="ALU61" s="38"/>
      <c r="ALV61" s="38"/>
      <c r="ALW61" s="38"/>
      <c r="ALX61" s="38"/>
      <c r="ALY61" s="38"/>
      <c r="ALZ61" s="38"/>
      <c r="AMA61" s="38"/>
      <c r="AMB61" s="38"/>
    </row>
    <row r="62" spans="1:1016" ht="45">
      <c r="A62" s="77" t="s">
        <v>116</v>
      </c>
      <c r="B62" s="77" t="s">
        <v>574</v>
      </c>
      <c r="C62" s="78" t="s">
        <v>118</v>
      </c>
      <c r="D62" s="76" t="s">
        <v>575</v>
      </c>
      <c r="E62" s="78" t="s">
        <v>514</v>
      </c>
      <c r="F62" s="79" t="s">
        <v>534</v>
      </c>
      <c r="G62" s="167">
        <v>130.99</v>
      </c>
      <c r="H62" s="167">
        <v>136.19999999999999</v>
      </c>
      <c r="I62" s="124">
        <f t="shared" si="6"/>
        <v>8388.59</v>
      </c>
      <c r="J62" s="124">
        <f t="shared" si="7"/>
        <v>8722.24</v>
      </c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38"/>
      <c r="HJ62" s="38"/>
      <c r="HK62" s="38"/>
      <c r="HL62" s="38"/>
      <c r="HM62" s="38"/>
      <c r="HN62" s="38"/>
      <c r="HO62" s="38"/>
      <c r="HP62" s="38"/>
      <c r="HQ62" s="38"/>
      <c r="HR62" s="38"/>
      <c r="HS62" s="38"/>
      <c r="HT62" s="38"/>
      <c r="HU62" s="38"/>
      <c r="HV62" s="38"/>
      <c r="HW62" s="38"/>
      <c r="HX62" s="38"/>
      <c r="HY62" s="38"/>
      <c r="HZ62" s="38"/>
      <c r="IA62" s="38"/>
      <c r="IB62" s="38"/>
      <c r="IC62" s="38"/>
      <c r="ID62" s="38"/>
      <c r="IE62" s="38"/>
      <c r="IF62" s="38"/>
      <c r="IG62" s="38"/>
      <c r="IH62" s="38"/>
      <c r="II62" s="38"/>
      <c r="IJ62" s="38"/>
      <c r="IK62" s="38"/>
      <c r="IL62" s="38"/>
      <c r="IM62" s="38"/>
      <c r="IN62" s="38"/>
      <c r="IO62" s="38"/>
      <c r="IP62" s="38"/>
      <c r="IQ62" s="38"/>
      <c r="IR62" s="38"/>
      <c r="IS62" s="38"/>
      <c r="IT62" s="38"/>
      <c r="IU62" s="38"/>
      <c r="IV62" s="38"/>
      <c r="IW62" s="38"/>
      <c r="IX62" s="38"/>
      <c r="IY62" s="38"/>
      <c r="IZ62" s="38"/>
      <c r="JA62" s="38"/>
      <c r="JB62" s="38"/>
      <c r="JC62" s="38"/>
      <c r="JD62" s="38"/>
      <c r="JE62" s="38"/>
      <c r="JF62" s="38"/>
      <c r="JG62" s="38"/>
      <c r="JH62" s="38"/>
      <c r="JI62" s="38"/>
      <c r="JJ62" s="38"/>
      <c r="JK62" s="38"/>
      <c r="JL62" s="38"/>
      <c r="JM62" s="38"/>
      <c r="JN62" s="38"/>
      <c r="JO62" s="38"/>
      <c r="JP62" s="38"/>
      <c r="JQ62" s="38"/>
      <c r="JR62" s="38"/>
      <c r="JS62" s="38"/>
      <c r="JT62" s="38"/>
      <c r="JU62" s="38"/>
      <c r="JV62" s="38"/>
      <c r="JW62" s="38"/>
      <c r="JX62" s="38"/>
      <c r="JY62" s="38"/>
      <c r="JZ62" s="38"/>
      <c r="KA62" s="38"/>
      <c r="KB62" s="38"/>
      <c r="KC62" s="38"/>
      <c r="KD62" s="38"/>
      <c r="KE62" s="38"/>
      <c r="KF62" s="38"/>
      <c r="KG62" s="38"/>
      <c r="KH62" s="38"/>
      <c r="KI62" s="38"/>
      <c r="KJ62" s="38"/>
      <c r="KK62" s="38"/>
      <c r="KL62" s="38"/>
      <c r="KM62" s="38"/>
      <c r="KN62" s="38"/>
      <c r="KO62" s="38"/>
      <c r="KP62" s="38"/>
      <c r="KQ62" s="38"/>
      <c r="KR62" s="38"/>
      <c r="KS62" s="38"/>
      <c r="KT62" s="38"/>
      <c r="KU62" s="38"/>
      <c r="KV62" s="38"/>
      <c r="KW62" s="38"/>
      <c r="KX62" s="38"/>
      <c r="KY62" s="38"/>
      <c r="KZ62" s="38"/>
      <c r="LA62" s="38"/>
      <c r="LB62" s="38"/>
      <c r="LC62" s="38"/>
      <c r="LD62" s="38"/>
      <c r="LE62" s="38"/>
      <c r="LF62" s="38"/>
      <c r="LG62" s="38"/>
      <c r="LH62" s="38"/>
      <c r="LI62" s="38"/>
      <c r="LJ62" s="38"/>
      <c r="LK62" s="38"/>
      <c r="LL62" s="38"/>
      <c r="LM62" s="38"/>
      <c r="LN62" s="38"/>
      <c r="LO62" s="38"/>
      <c r="LP62" s="38"/>
      <c r="LQ62" s="38"/>
      <c r="LR62" s="38"/>
      <c r="LS62" s="38"/>
      <c r="LT62" s="38"/>
      <c r="LU62" s="38"/>
      <c r="LV62" s="38"/>
      <c r="LW62" s="38"/>
      <c r="LX62" s="38"/>
      <c r="LY62" s="38"/>
      <c r="LZ62" s="38"/>
      <c r="MA62" s="38"/>
      <c r="MB62" s="38"/>
      <c r="MC62" s="38"/>
      <c r="MD62" s="38"/>
      <c r="ME62" s="38"/>
      <c r="MF62" s="38"/>
      <c r="MG62" s="38"/>
      <c r="MH62" s="38"/>
      <c r="MI62" s="38"/>
      <c r="MJ62" s="38"/>
      <c r="MK62" s="38"/>
      <c r="ML62" s="38"/>
      <c r="MM62" s="38"/>
      <c r="MN62" s="38"/>
      <c r="MO62" s="38"/>
      <c r="MP62" s="38"/>
      <c r="MQ62" s="38"/>
      <c r="MR62" s="38"/>
      <c r="MS62" s="38"/>
      <c r="MT62" s="38"/>
      <c r="MU62" s="38"/>
      <c r="MV62" s="38"/>
      <c r="MW62" s="38"/>
      <c r="MX62" s="38"/>
      <c r="MY62" s="38"/>
      <c r="MZ62" s="38"/>
      <c r="NA62" s="38"/>
      <c r="NB62" s="38"/>
      <c r="NC62" s="38"/>
      <c r="ND62" s="38"/>
      <c r="NE62" s="38"/>
      <c r="NF62" s="38"/>
      <c r="NG62" s="38"/>
      <c r="NH62" s="38"/>
      <c r="NI62" s="38"/>
      <c r="NJ62" s="38"/>
      <c r="NK62" s="38"/>
      <c r="NL62" s="38"/>
      <c r="NM62" s="38"/>
      <c r="NN62" s="38"/>
      <c r="NO62" s="38"/>
      <c r="NP62" s="38"/>
      <c r="NQ62" s="38"/>
      <c r="NR62" s="38"/>
      <c r="NS62" s="38"/>
      <c r="NT62" s="38"/>
      <c r="NU62" s="38"/>
      <c r="NV62" s="38"/>
      <c r="NW62" s="38"/>
      <c r="NX62" s="38"/>
      <c r="NY62" s="38"/>
      <c r="NZ62" s="38"/>
      <c r="OA62" s="38"/>
      <c r="OB62" s="38"/>
      <c r="OC62" s="38"/>
      <c r="OD62" s="38"/>
      <c r="OE62" s="38"/>
      <c r="OF62" s="38"/>
      <c r="OG62" s="38"/>
      <c r="OH62" s="38"/>
      <c r="OI62" s="38"/>
      <c r="OJ62" s="38"/>
      <c r="OK62" s="38"/>
      <c r="OL62" s="38"/>
      <c r="OM62" s="38"/>
      <c r="ON62" s="38"/>
      <c r="OO62" s="38"/>
      <c r="OP62" s="38"/>
      <c r="OQ62" s="38"/>
      <c r="OR62" s="38"/>
      <c r="OS62" s="38"/>
      <c r="OT62" s="38"/>
      <c r="OU62" s="38"/>
      <c r="OV62" s="38"/>
      <c r="OW62" s="38"/>
      <c r="OX62" s="38"/>
      <c r="OY62" s="38"/>
      <c r="OZ62" s="38"/>
      <c r="PA62" s="38"/>
      <c r="PB62" s="38"/>
      <c r="PC62" s="38"/>
      <c r="PD62" s="38"/>
      <c r="PE62" s="38"/>
      <c r="PF62" s="38"/>
      <c r="PG62" s="38"/>
      <c r="PH62" s="38"/>
      <c r="PI62" s="38"/>
      <c r="PJ62" s="38"/>
      <c r="PK62" s="38"/>
      <c r="PL62" s="38"/>
      <c r="PM62" s="38"/>
      <c r="PN62" s="38"/>
      <c r="PO62" s="38"/>
      <c r="PP62" s="38"/>
      <c r="PQ62" s="38"/>
      <c r="PR62" s="38"/>
      <c r="PS62" s="38"/>
      <c r="PT62" s="38"/>
      <c r="PU62" s="38"/>
      <c r="PV62" s="38"/>
      <c r="PW62" s="38"/>
      <c r="PX62" s="38"/>
      <c r="PY62" s="38"/>
      <c r="PZ62" s="38"/>
      <c r="QA62" s="38"/>
      <c r="QB62" s="38"/>
      <c r="QC62" s="38"/>
      <c r="QD62" s="38"/>
      <c r="QE62" s="38"/>
      <c r="QF62" s="38"/>
      <c r="QG62" s="38"/>
      <c r="QH62" s="38"/>
      <c r="QI62" s="38"/>
      <c r="QJ62" s="38"/>
      <c r="QK62" s="38"/>
      <c r="QL62" s="38"/>
      <c r="QM62" s="38"/>
      <c r="QN62" s="38"/>
      <c r="QO62" s="38"/>
      <c r="QP62" s="38"/>
      <c r="QQ62" s="38"/>
      <c r="QR62" s="38"/>
      <c r="QS62" s="38"/>
      <c r="QT62" s="38"/>
      <c r="QU62" s="38"/>
      <c r="QV62" s="38"/>
      <c r="QW62" s="38"/>
      <c r="QX62" s="38"/>
      <c r="QY62" s="38"/>
      <c r="QZ62" s="38"/>
      <c r="RA62" s="38"/>
      <c r="RB62" s="38"/>
      <c r="RC62" s="38"/>
      <c r="RD62" s="38"/>
      <c r="RE62" s="38"/>
      <c r="RF62" s="38"/>
      <c r="RG62" s="38"/>
      <c r="RH62" s="38"/>
      <c r="RI62" s="38"/>
      <c r="RJ62" s="38"/>
      <c r="RK62" s="38"/>
      <c r="RL62" s="38"/>
      <c r="RM62" s="38"/>
      <c r="RN62" s="38"/>
      <c r="RO62" s="38"/>
      <c r="RP62" s="38"/>
      <c r="RQ62" s="38"/>
      <c r="RR62" s="38"/>
      <c r="RS62" s="38"/>
      <c r="RT62" s="38"/>
      <c r="RU62" s="38"/>
      <c r="RV62" s="38"/>
      <c r="RW62" s="38"/>
      <c r="RX62" s="38"/>
      <c r="RY62" s="38"/>
      <c r="RZ62" s="38"/>
      <c r="SA62" s="38"/>
      <c r="SB62" s="38"/>
      <c r="SC62" s="38"/>
      <c r="SD62" s="38"/>
      <c r="SE62" s="38"/>
      <c r="SF62" s="38"/>
      <c r="SG62" s="38"/>
      <c r="SH62" s="38"/>
      <c r="SI62" s="38"/>
      <c r="SJ62" s="38"/>
      <c r="SK62" s="38"/>
      <c r="SL62" s="38"/>
      <c r="SM62" s="38"/>
      <c r="SN62" s="38"/>
      <c r="SO62" s="38"/>
      <c r="SP62" s="38"/>
      <c r="SQ62" s="38"/>
      <c r="SR62" s="38"/>
      <c r="SS62" s="38"/>
      <c r="ST62" s="38"/>
      <c r="SU62" s="38"/>
      <c r="SV62" s="38"/>
      <c r="SW62" s="38"/>
      <c r="SX62" s="38"/>
      <c r="SY62" s="38"/>
      <c r="SZ62" s="38"/>
      <c r="TA62" s="38"/>
      <c r="TB62" s="38"/>
      <c r="TC62" s="38"/>
      <c r="TD62" s="38"/>
      <c r="TE62" s="38"/>
      <c r="TF62" s="38"/>
      <c r="TG62" s="38"/>
      <c r="TH62" s="38"/>
      <c r="TI62" s="38"/>
      <c r="TJ62" s="38"/>
      <c r="TK62" s="38"/>
      <c r="TL62" s="38"/>
      <c r="TM62" s="38"/>
      <c r="TN62" s="38"/>
      <c r="TO62" s="38"/>
      <c r="TP62" s="38"/>
      <c r="TQ62" s="38"/>
      <c r="TR62" s="38"/>
      <c r="TS62" s="38"/>
      <c r="TT62" s="38"/>
      <c r="TU62" s="38"/>
      <c r="TV62" s="38"/>
      <c r="TW62" s="38"/>
      <c r="TX62" s="38"/>
      <c r="TY62" s="38"/>
      <c r="TZ62" s="38"/>
      <c r="UA62" s="38"/>
      <c r="UB62" s="38"/>
      <c r="UC62" s="38"/>
      <c r="UD62" s="38"/>
      <c r="UE62" s="38"/>
      <c r="UF62" s="38"/>
      <c r="UG62" s="38"/>
      <c r="UH62" s="38"/>
      <c r="UI62" s="38"/>
      <c r="UJ62" s="38"/>
      <c r="UK62" s="38"/>
      <c r="UL62" s="38"/>
      <c r="UM62" s="38"/>
      <c r="UN62" s="38"/>
      <c r="UO62" s="38"/>
      <c r="UP62" s="38"/>
      <c r="UQ62" s="38"/>
      <c r="UR62" s="38"/>
      <c r="US62" s="38"/>
      <c r="UT62" s="38"/>
      <c r="UU62" s="38"/>
      <c r="UV62" s="38"/>
      <c r="UW62" s="38"/>
      <c r="UX62" s="38"/>
      <c r="UY62" s="38"/>
      <c r="UZ62" s="38"/>
      <c r="VA62" s="38"/>
      <c r="VB62" s="38"/>
      <c r="VC62" s="38"/>
      <c r="VD62" s="38"/>
      <c r="VE62" s="38"/>
      <c r="VF62" s="38"/>
      <c r="VG62" s="38"/>
      <c r="VH62" s="38"/>
      <c r="VI62" s="38"/>
      <c r="VJ62" s="38"/>
      <c r="VK62" s="38"/>
      <c r="VL62" s="38"/>
      <c r="VM62" s="38"/>
      <c r="VN62" s="38"/>
      <c r="VO62" s="38"/>
      <c r="VP62" s="38"/>
      <c r="VQ62" s="38"/>
      <c r="VR62" s="38"/>
      <c r="VS62" s="38"/>
      <c r="VT62" s="38"/>
      <c r="VU62" s="38"/>
      <c r="VV62" s="38"/>
      <c r="VW62" s="38"/>
      <c r="VX62" s="38"/>
      <c r="VY62" s="38"/>
      <c r="VZ62" s="38"/>
      <c r="WA62" s="38"/>
      <c r="WB62" s="38"/>
      <c r="WC62" s="38"/>
      <c r="WD62" s="38"/>
      <c r="WE62" s="38"/>
      <c r="WF62" s="38"/>
      <c r="WG62" s="38"/>
      <c r="WH62" s="38"/>
      <c r="WI62" s="38"/>
      <c r="WJ62" s="38"/>
      <c r="WK62" s="38"/>
      <c r="WL62" s="38"/>
      <c r="WM62" s="38"/>
      <c r="WN62" s="38"/>
      <c r="WO62" s="38"/>
      <c r="WP62" s="38"/>
      <c r="WQ62" s="38"/>
      <c r="WR62" s="38"/>
      <c r="WS62" s="38"/>
      <c r="WT62" s="38"/>
      <c r="WU62" s="38"/>
      <c r="WV62" s="38"/>
      <c r="WW62" s="38"/>
      <c r="WX62" s="38"/>
      <c r="WY62" s="38"/>
      <c r="WZ62" s="38"/>
      <c r="XA62" s="38"/>
      <c r="XB62" s="38"/>
      <c r="XC62" s="38"/>
      <c r="XD62" s="38"/>
      <c r="XE62" s="38"/>
      <c r="XF62" s="38"/>
      <c r="XG62" s="38"/>
      <c r="XH62" s="38"/>
      <c r="XI62" s="38"/>
      <c r="XJ62" s="38"/>
      <c r="XK62" s="38"/>
      <c r="XL62" s="38"/>
      <c r="XM62" s="38"/>
      <c r="XN62" s="38"/>
      <c r="XO62" s="38"/>
      <c r="XP62" s="38"/>
      <c r="XQ62" s="38"/>
      <c r="XR62" s="38"/>
      <c r="XS62" s="38"/>
      <c r="XT62" s="38"/>
      <c r="XU62" s="38"/>
      <c r="XV62" s="38"/>
      <c r="XW62" s="38"/>
      <c r="XX62" s="38"/>
      <c r="XY62" s="38"/>
      <c r="XZ62" s="38"/>
      <c r="YA62" s="38"/>
      <c r="YB62" s="38"/>
      <c r="YC62" s="38"/>
      <c r="YD62" s="38"/>
      <c r="YE62" s="38"/>
      <c r="YF62" s="38"/>
      <c r="YG62" s="38"/>
      <c r="YH62" s="38"/>
      <c r="YI62" s="38"/>
      <c r="YJ62" s="38"/>
      <c r="YK62" s="38"/>
      <c r="YL62" s="38"/>
      <c r="YM62" s="38"/>
      <c r="YN62" s="38"/>
      <c r="YO62" s="38"/>
      <c r="YP62" s="38"/>
      <c r="YQ62" s="38"/>
      <c r="YR62" s="38"/>
      <c r="YS62" s="38"/>
      <c r="YT62" s="38"/>
      <c r="YU62" s="38"/>
      <c r="YV62" s="38"/>
      <c r="YW62" s="38"/>
      <c r="YX62" s="38"/>
      <c r="YY62" s="38"/>
      <c r="YZ62" s="38"/>
      <c r="ZA62" s="38"/>
      <c r="ZB62" s="38"/>
      <c r="ZC62" s="38"/>
      <c r="ZD62" s="38"/>
      <c r="ZE62" s="38"/>
      <c r="ZF62" s="38"/>
      <c r="ZG62" s="38"/>
      <c r="ZH62" s="38"/>
      <c r="ZI62" s="38"/>
      <c r="ZJ62" s="38"/>
      <c r="ZK62" s="38"/>
      <c r="ZL62" s="38"/>
      <c r="ZM62" s="38"/>
      <c r="ZN62" s="38"/>
      <c r="ZO62" s="38"/>
      <c r="ZP62" s="38"/>
      <c r="ZQ62" s="38"/>
      <c r="ZR62" s="38"/>
      <c r="ZS62" s="38"/>
      <c r="ZT62" s="38"/>
      <c r="ZU62" s="38"/>
      <c r="ZV62" s="38"/>
      <c r="ZW62" s="38"/>
      <c r="ZX62" s="38"/>
      <c r="ZY62" s="38"/>
      <c r="ZZ62" s="38"/>
      <c r="AAA62" s="38"/>
      <c r="AAB62" s="38"/>
      <c r="AAC62" s="38"/>
      <c r="AAD62" s="38"/>
      <c r="AAE62" s="38"/>
      <c r="AAF62" s="38"/>
      <c r="AAG62" s="38"/>
      <c r="AAH62" s="38"/>
      <c r="AAI62" s="38"/>
      <c r="AAJ62" s="38"/>
      <c r="AAK62" s="38"/>
      <c r="AAL62" s="38"/>
      <c r="AAM62" s="38"/>
      <c r="AAN62" s="38"/>
      <c r="AAO62" s="38"/>
      <c r="AAP62" s="38"/>
      <c r="AAQ62" s="38"/>
      <c r="AAR62" s="38"/>
      <c r="AAS62" s="38"/>
      <c r="AAT62" s="38"/>
      <c r="AAU62" s="38"/>
      <c r="AAV62" s="38"/>
      <c r="AAW62" s="38"/>
      <c r="AAX62" s="38"/>
      <c r="AAY62" s="38"/>
      <c r="AAZ62" s="38"/>
      <c r="ABA62" s="38"/>
      <c r="ABB62" s="38"/>
      <c r="ABC62" s="38"/>
      <c r="ABD62" s="38"/>
      <c r="ABE62" s="38"/>
      <c r="ABF62" s="38"/>
      <c r="ABG62" s="38"/>
      <c r="ABH62" s="38"/>
      <c r="ABI62" s="38"/>
      <c r="ABJ62" s="38"/>
      <c r="ABK62" s="38"/>
      <c r="ABL62" s="38"/>
      <c r="ABM62" s="38"/>
      <c r="ABN62" s="38"/>
      <c r="ABO62" s="38"/>
      <c r="ABP62" s="38"/>
      <c r="ABQ62" s="38"/>
      <c r="ABR62" s="38"/>
      <c r="ABS62" s="38"/>
      <c r="ABT62" s="38"/>
      <c r="ABU62" s="38"/>
      <c r="ABV62" s="38"/>
      <c r="ABW62" s="38"/>
      <c r="ABX62" s="38"/>
      <c r="ABY62" s="38"/>
      <c r="ABZ62" s="38"/>
      <c r="ACA62" s="38"/>
      <c r="ACB62" s="38"/>
      <c r="ACC62" s="38"/>
      <c r="ACD62" s="38"/>
      <c r="ACE62" s="38"/>
      <c r="ACF62" s="38"/>
      <c r="ACG62" s="38"/>
      <c r="ACH62" s="38"/>
      <c r="ACI62" s="38"/>
      <c r="ACJ62" s="38"/>
      <c r="ACK62" s="38"/>
      <c r="ACL62" s="38"/>
      <c r="ACM62" s="38"/>
      <c r="ACN62" s="38"/>
      <c r="ACO62" s="38"/>
      <c r="ACP62" s="38"/>
      <c r="ACQ62" s="38"/>
      <c r="ACR62" s="38"/>
      <c r="ACS62" s="38"/>
      <c r="ACT62" s="38"/>
      <c r="ACU62" s="38"/>
      <c r="ACV62" s="38"/>
      <c r="ACW62" s="38"/>
      <c r="ACX62" s="38"/>
      <c r="ACY62" s="38"/>
      <c r="ACZ62" s="38"/>
      <c r="ADA62" s="38"/>
      <c r="ADB62" s="38"/>
      <c r="ADC62" s="38"/>
      <c r="ADD62" s="38"/>
      <c r="ADE62" s="38"/>
      <c r="ADF62" s="38"/>
      <c r="ADG62" s="38"/>
      <c r="ADH62" s="38"/>
      <c r="ADI62" s="38"/>
      <c r="ADJ62" s="38"/>
      <c r="ADK62" s="38"/>
      <c r="ADL62" s="38"/>
      <c r="ADM62" s="38"/>
      <c r="ADN62" s="38"/>
      <c r="ADO62" s="38"/>
      <c r="ADP62" s="38"/>
      <c r="ADQ62" s="38"/>
      <c r="ADR62" s="38"/>
      <c r="ADS62" s="38"/>
      <c r="ADT62" s="38"/>
      <c r="ADU62" s="38"/>
      <c r="ADV62" s="38"/>
      <c r="ADW62" s="38"/>
      <c r="ADX62" s="38"/>
      <c r="ADY62" s="38"/>
      <c r="ADZ62" s="38"/>
      <c r="AEA62" s="38"/>
      <c r="AEB62" s="38"/>
      <c r="AEC62" s="38"/>
      <c r="AED62" s="38"/>
      <c r="AEE62" s="38"/>
      <c r="AEF62" s="38"/>
      <c r="AEG62" s="38"/>
      <c r="AEH62" s="38"/>
      <c r="AEI62" s="38"/>
      <c r="AEJ62" s="38"/>
      <c r="AEK62" s="38"/>
      <c r="AEL62" s="38"/>
      <c r="AEM62" s="38"/>
      <c r="AEN62" s="38"/>
      <c r="AEO62" s="38"/>
      <c r="AEP62" s="38"/>
      <c r="AEQ62" s="38"/>
      <c r="AER62" s="38"/>
      <c r="AES62" s="38"/>
      <c r="AET62" s="38"/>
      <c r="AEU62" s="38"/>
      <c r="AEV62" s="38"/>
      <c r="AEW62" s="38"/>
      <c r="AEX62" s="38"/>
      <c r="AEY62" s="38"/>
      <c r="AEZ62" s="38"/>
      <c r="AFA62" s="38"/>
      <c r="AFB62" s="38"/>
      <c r="AFC62" s="38"/>
      <c r="AFD62" s="38"/>
      <c r="AFE62" s="38"/>
      <c r="AFF62" s="38"/>
      <c r="AFG62" s="38"/>
      <c r="AFH62" s="38"/>
      <c r="AFI62" s="38"/>
      <c r="AFJ62" s="38"/>
      <c r="AFK62" s="38"/>
      <c r="AFL62" s="38"/>
      <c r="AFM62" s="38"/>
      <c r="AFN62" s="38"/>
      <c r="AFO62" s="38"/>
      <c r="AFP62" s="38"/>
      <c r="AFQ62" s="38"/>
      <c r="AFR62" s="38"/>
      <c r="AFS62" s="38"/>
      <c r="AFT62" s="38"/>
      <c r="AFU62" s="38"/>
      <c r="AFV62" s="38"/>
      <c r="AFW62" s="38"/>
      <c r="AFX62" s="38"/>
      <c r="AFY62" s="38"/>
      <c r="AFZ62" s="38"/>
      <c r="AGA62" s="38"/>
      <c r="AGB62" s="38"/>
      <c r="AGC62" s="38"/>
      <c r="AGD62" s="38"/>
      <c r="AGE62" s="38"/>
      <c r="AGF62" s="38"/>
      <c r="AGG62" s="38"/>
      <c r="AGH62" s="38"/>
      <c r="AGI62" s="38"/>
      <c r="AGJ62" s="38"/>
      <c r="AGK62" s="38"/>
      <c r="AGL62" s="38"/>
      <c r="AGM62" s="38"/>
      <c r="AGN62" s="38"/>
      <c r="AGO62" s="38"/>
      <c r="AGP62" s="38"/>
      <c r="AGQ62" s="38"/>
      <c r="AGR62" s="38"/>
      <c r="AGS62" s="38"/>
      <c r="AGT62" s="38"/>
      <c r="AGU62" s="38"/>
      <c r="AGV62" s="38"/>
      <c r="AGW62" s="38"/>
      <c r="AGX62" s="38"/>
      <c r="AGY62" s="38"/>
      <c r="AGZ62" s="38"/>
      <c r="AHA62" s="38"/>
      <c r="AHB62" s="38"/>
      <c r="AHC62" s="38"/>
      <c r="AHD62" s="38"/>
      <c r="AHE62" s="38"/>
      <c r="AHF62" s="38"/>
      <c r="AHG62" s="38"/>
      <c r="AHH62" s="38"/>
      <c r="AHI62" s="38"/>
      <c r="AHJ62" s="38"/>
      <c r="AHK62" s="38"/>
      <c r="AHL62" s="38"/>
      <c r="AHM62" s="38"/>
      <c r="AHN62" s="38"/>
      <c r="AHO62" s="38"/>
      <c r="AHP62" s="38"/>
      <c r="AHQ62" s="38"/>
      <c r="AHR62" s="38"/>
      <c r="AHS62" s="38"/>
      <c r="AHT62" s="38"/>
      <c r="AHU62" s="38"/>
      <c r="AHV62" s="38"/>
      <c r="AHW62" s="38"/>
      <c r="AHX62" s="38"/>
      <c r="AHY62" s="38"/>
      <c r="AHZ62" s="38"/>
      <c r="AIA62" s="38"/>
      <c r="AIB62" s="38"/>
      <c r="AIC62" s="38"/>
      <c r="AID62" s="38"/>
      <c r="AIE62" s="38"/>
      <c r="AIF62" s="38"/>
      <c r="AIG62" s="38"/>
      <c r="AIH62" s="38"/>
      <c r="AII62" s="38"/>
      <c r="AIJ62" s="38"/>
      <c r="AIK62" s="38"/>
      <c r="AIL62" s="38"/>
      <c r="AIM62" s="38"/>
      <c r="AIN62" s="38"/>
      <c r="AIO62" s="38"/>
      <c r="AIP62" s="38"/>
      <c r="AIQ62" s="38"/>
      <c r="AIR62" s="38"/>
      <c r="AIS62" s="38"/>
      <c r="AIT62" s="38"/>
      <c r="AIU62" s="38"/>
      <c r="AIV62" s="38"/>
      <c r="AIW62" s="38"/>
      <c r="AIX62" s="38"/>
      <c r="AIY62" s="38"/>
      <c r="AIZ62" s="38"/>
      <c r="AJA62" s="38"/>
      <c r="AJB62" s="38"/>
      <c r="AJC62" s="38"/>
      <c r="AJD62" s="38"/>
      <c r="AJE62" s="38"/>
      <c r="AJF62" s="38"/>
      <c r="AJG62" s="38"/>
      <c r="AJH62" s="38"/>
      <c r="AJI62" s="38"/>
      <c r="AJJ62" s="38"/>
      <c r="AJK62" s="38"/>
      <c r="AJL62" s="38"/>
      <c r="AJM62" s="38"/>
      <c r="AJN62" s="38"/>
      <c r="AJO62" s="38"/>
      <c r="AJP62" s="38"/>
      <c r="AJQ62" s="38"/>
      <c r="AJR62" s="38"/>
      <c r="AJS62" s="38"/>
      <c r="AJT62" s="38"/>
      <c r="AJU62" s="38"/>
      <c r="AJV62" s="38"/>
      <c r="AJW62" s="38"/>
      <c r="AJX62" s="38"/>
      <c r="AJY62" s="38"/>
      <c r="AJZ62" s="38"/>
      <c r="AKA62" s="38"/>
      <c r="AKB62" s="38"/>
      <c r="AKC62" s="38"/>
      <c r="AKD62" s="38"/>
      <c r="AKE62" s="38"/>
      <c r="AKF62" s="38"/>
      <c r="AKG62" s="38"/>
      <c r="AKH62" s="38"/>
      <c r="AKI62" s="38"/>
      <c r="AKJ62" s="38"/>
      <c r="AKK62" s="38"/>
      <c r="AKL62" s="38"/>
      <c r="AKM62" s="38"/>
      <c r="AKN62" s="38"/>
      <c r="AKO62" s="38"/>
      <c r="AKP62" s="38"/>
      <c r="AKQ62" s="38"/>
      <c r="AKR62" s="38"/>
      <c r="AKS62" s="38"/>
      <c r="AKT62" s="38"/>
      <c r="AKU62" s="38"/>
      <c r="AKV62" s="38"/>
      <c r="AKW62" s="38"/>
      <c r="AKX62" s="38"/>
      <c r="AKY62" s="38"/>
      <c r="AKZ62" s="38"/>
      <c r="ALA62" s="38"/>
      <c r="ALB62" s="38"/>
      <c r="ALC62" s="38"/>
      <c r="ALD62" s="38"/>
      <c r="ALE62" s="38"/>
      <c r="ALF62" s="38"/>
      <c r="ALG62" s="38"/>
      <c r="ALH62" s="38"/>
      <c r="ALI62" s="38"/>
      <c r="ALJ62" s="38"/>
      <c r="ALK62" s="38"/>
      <c r="ALL62" s="38"/>
      <c r="ALM62" s="38"/>
      <c r="ALN62" s="38"/>
      <c r="ALO62" s="38"/>
      <c r="ALP62" s="38"/>
      <c r="ALQ62" s="38"/>
      <c r="ALR62" s="38"/>
      <c r="ALS62" s="38"/>
      <c r="ALT62" s="38"/>
      <c r="ALU62" s="38"/>
      <c r="ALV62" s="38"/>
      <c r="ALW62" s="38"/>
      <c r="ALX62" s="38"/>
      <c r="ALY62" s="38"/>
      <c r="ALZ62" s="38"/>
      <c r="AMA62" s="38"/>
      <c r="AMB62" s="38"/>
    </row>
    <row r="63" spans="1:1016" ht="3.75" customHeight="1">
      <c r="A63" s="34"/>
      <c r="B63" s="34"/>
      <c r="C63" s="34"/>
      <c r="D63" s="34"/>
      <c r="E63" s="34"/>
      <c r="F63" s="35"/>
      <c r="G63" s="35"/>
      <c r="H63" s="35"/>
      <c r="I63" s="36"/>
      <c r="J63" s="33"/>
    </row>
    <row r="64" spans="1:1016">
      <c r="A64" s="23" t="s">
        <v>488</v>
      </c>
      <c r="B64" s="24"/>
      <c r="C64" s="24"/>
      <c r="D64" s="24"/>
      <c r="E64" s="25"/>
      <c r="F64" s="26"/>
      <c r="G64" s="27"/>
      <c r="H64" s="28"/>
      <c r="I64" s="29"/>
      <c r="J64" s="29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  <c r="HM64" s="38"/>
      <c r="HN64" s="38"/>
      <c r="HO64" s="38"/>
      <c r="HP64" s="38"/>
      <c r="HQ64" s="38"/>
      <c r="HR64" s="38"/>
      <c r="HS64" s="38"/>
      <c r="HT64" s="38"/>
      <c r="HU64" s="38"/>
      <c r="HV64" s="38"/>
      <c r="HW64" s="38"/>
      <c r="HX64" s="38"/>
      <c r="HY64" s="38"/>
      <c r="HZ64" s="38"/>
      <c r="IA64" s="38"/>
      <c r="IB64" s="38"/>
      <c r="IC64" s="38"/>
      <c r="ID64" s="38"/>
      <c r="IE64" s="38"/>
      <c r="IF64" s="38"/>
      <c r="IG64" s="38"/>
      <c r="IH64" s="38"/>
      <c r="II64" s="38"/>
      <c r="IJ64" s="38"/>
      <c r="IK64" s="38"/>
      <c r="IL64" s="38"/>
      <c r="IM64" s="38"/>
      <c r="IN64" s="38"/>
      <c r="IO64" s="38"/>
      <c r="IP64" s="38"/>
      <c r="IQ64" s="38"/>
      <c r="IR64" s="38"/>
      <c r="IS64" s="38"/>
      <c r="IT64" s="38"/>
      <c r="IU64" s="38"/>
      <c r="IV64" s="38"/>
      <c r="IW64" s="38"/>
      <c r="IX64" s="38"/>
      <c r="IY64" s="38"/>
      <c r="IZ64" s="38"/>
      <c r="JA64" s="38"/>
      <c r="JB64" s="38"/>
      <c r="JC64" s="38"/>
      <c r="JD64" s="38"/>
      <c r="JE64" s="38"/>
      <c r="JF64" s="38"/>
      <c r="JG64" s="38"/>
      <c r="JH64" s="38"/>
      <c r="JI64" s="38"/>
      <c r="JJ64" s="38"/>
      <c r="JK64" s="38"/>
      <c r="JL64" s="38"/>
      <c r="JM64" s="38"/>
      <c r="JN64" s="38"/>
      <c r="JO64" s="38"/>
      <c r="JP64" s="38"/>
      <c r="JQ64" s="38"/>
      <c r="JR64" s="38"/>
      <c r="JS64" s="38"/>
      <c r="JT64" s="38"/>
      <c r="JU64" s="38"/>
      <c r="JV64" s="38"/>
      <c r="JW64" s="38"/>
      <c r="JX64" s="38"/>
      <c r="JY64" s="38"/>
      <c r="JZ64" s="38"/>
      <c r="KA64" s="38"/>
      <c r="KB64" s="38"/>
      <c r="KC64" s="38"/>
      <c r="KD64" s="38"/>
      <c r="KE64" s="38"/>
      <c r="KF64" s="38"/>
      <c r="KG64" s="38"/>
      <c r="KH64" s="38"/>
      <c r="KI64" s="38"/>
      <c r="KJ64" s="38"/>
      <c r="KK64" s="38"/>
      <c r="KL64" s="38"/>
      <c r="KM64" s="38"/>
      <c r="KN64" s="38"/>
      <c r="KO64" s="38"/>
      <c r="KP64" s="38"/>
      <c r="KQ64" s="38"/>
      <c r="KR64" s="38"/>
      <c r="KS64" s="38"/>
      <c r="KT64" s="38"/>
      <c r="KU64" s="38"/>
      <c r="KV64" s="38"/>
      <c r="KW64" s="38"/>
      <c r="KX64" s="38"/>
      <c r="KY64" s="38"/>
      <c r="KZ64" s="38"/>
      <c r="LA64" s="38"/>
      <c r="LB64" s="38"/>
      <c r="LC64" s="38"/>
      <c r="LD64" s="38"/>
      <c r="LE64" s="38"/>
      <c r="LF64" s="38"/>
      <c r="LG64" s="38"/>
      <c r="LH64" s="38"/>
      <c r="LI64" s="38"/>
      <c r="LJ64" s="38"/>
      <c r="LK64" s="38"/>
      <c r="LL64" s="38"/>
      <c r="LM64" s="38"/>
      <c r="LN64" s="38"/>
      <c r="LO64" s="38"/>
      <c r="LP64" s="38"/>
      <c r="LQ64" s="38"/>
      <c r="LR64" s="38"/>
      <c r="LS64" s="38"/>
      <c r="LT64" s="38"/>
      <c r="LU64" s="38"/>
      <c r="LV64" s="38"/>
      <c r="LW64" s="38"/>
      <c r="LX64" s="38"/>
      <c r="LY64" s="38"/>
      <c r="LZ64" s="38"/>
      <c r="MA64" s="38"/>
      <c r="MB64" s="38"/>
      <c r="MC64" s="38"/>
      <c r="MD64" s="38"/>
      <c r="ME64" s="38"/>
      <c r="MF64" s="38"/>
      <c r="MG64" s="38"/>
      <c r="MH64" s="38"/>
      <c r="MI64" s="38"/>
      <c r="MJ64" s="38"/>
      <c r="MK64" s="38"/>
      <c r="ML64" s="38"/>
      <c r="MM64" s="38"/>
      <c r="MN64" s="38"/>
      <c r="MO64" s="38"/>
      <c r="MP64" s="38"/>
      <c r="MQ64" s="38"/>
      <c r="MR64" s="38"/>
      <c r="MS64" s="38"/>
      <c r="MT64" s="38"/>
      <c r="MU64" s="38"/>
      <c r="MV64" s="38"/>
      <c r="MW64" s="38"/>
      <c r="MX64" s="38"/>
      <c r="MY64" s="38"/>
      <c r="MZ64" s="38"/>
      <c r="NA64" s="38"/>
      <c r="NB64" s="38"/>
      <c r="NC64" s="38"/>
      <c r="ND64" s="38"/>
      <c r="NE64" s="38"/>
      <c r="NF64" s="38"/>
      <c r="NG64" s="38"/>
      <c r="NH64" s="38"/>
      <c r="NI64" s="38"/>
      <c r="NJ64" s="38"/>
      <c r="NK64" s="38"/>
      <c r="NL64" s="38"/>
      <c r="NM64" s="38"/>
      <c r="NN64" s="38"/>
      <c r="NO64" s="38"/>
      <c r="NP64" s="38"/>
      <c r="NQ64" s="38"/>
      <c r="NR64" s="38"/>
      <c r="NS64" s="38"/>
      <c r="NT64" s="38"/>
      <c r="NU64" s="38"/>
      <c r="NV64" s="38"/>
      <c r="NW64" s="38"/>
      <c r="NX64" s="38"/>
      <c r="NY64" s="38"/>
      <c r="NZ64" s="38"/>
      <c r="OA64" s="38"/>
      <c r="OB64" s="38"/>
      <c r="OC64" s="38"/>
      <c r="OD64" s="38"/>
      <c r="OE64" s="38"/>
      <c r="OF64" s="38"/>
      <c r="OG64" s="38"/>
      <c r="OH64" s="38"/>
      <c r="OI64" s="38"/>
      <c r="OJ64" s="38"/>
      <c r="OK64" s="38"/>
      <c r="OL64" s="38"/>
      <c r="OM64" s="38"/>
      <c r="ON64" s="38"/>
      <c r="OO64" s="38"/>
      <c r="OP64" s="38"/>
      <c r="OQ64" s="38"/>
      <c r="OR64" s="38"/>
      <c r="OS64" s="38"/>
      <c r="OT64" s="38"/>
      <c r="OU64" s="38"/>
      <c r="OV64" s="38"/>
      <c r="OW64" s="38"/>
      <c r="OX64" s="38"/>
      <c r="OY64" s="38"/>
      <c r="OZ64" s="38"/>
      <c r="PA64" s="38"/>
      <c r="PB64" s="38"/>
      <c r="PC64" s="38"/>
      <c r="PD64" s="38"/>
      <c r="PE64" s="38"/>
      <c r="PF64" s="38"/>
      <c r="PG64" s="38"/>
      <c r="PH64" s="38"/>
      <c r="PI64" s="38"/>
      <c r="PJ64" s="38"/>
      <c r="PK64" s="38"/>
      <c r="PL64" s="38"/>
      <c r="PM64" s="38"/>
      <c r="PN64" s="38"/>
      <c r="PO64" s="38"/>
      <c r="PP64" s="38"/>
      <c r="PQ64" s="38"/>
      <c r="PR64" s="38"/>
      <c r="PS64" s="38"/>
      <c r="PT64" s="38"/>
      <c r="PU64" s="38"/>
      <c r="PV64" s="38"/>
      <c r="PW64" s="38"/>
      <c r="PX64" s="38"/>
      <c r="PY64" s="38"/>
      <c r="PZ64" s="38"/>
      <c r="QA64" s="38"/>
      <c r="QB64" s="38"/>
      <c r="QC64" s="38"/>
      <c r="QD64" s="38"/>
      <c r="QE64" s="38"/>
      <c r="QF64" s="38"/>
      <c r="QG64" s="38"/>
      <c r="QH64" s="38"/>
      <c r="QI64" s="38"/>
      <c r="QJ64" s="38"/>
      <c r="QK64" s="38"/>
      <c r="QL64" s="38"/>
      <c r="QM64" s="38"/>
      <c r="QN64" s="38"/>
      <c r="QO64" s="38"/>
      <c r="QP64" s="38"/>
      <c r="QQ64" s="38"/>
      <c r="QR64" s="38"/>
      <c r="QS64" s="38"/>
      <c r="QT64" s="38"/>
      <c r="QU64" s="38"/>
      <c r="QV64" s="38"/>
      <c r="QW64" s="38"/>
      <c r="QX64" s="38"/>
      <c r="QY64" s="38"/>
      <c r="QZ64" s="38"/>
      <c r="RA64" s="38"/>
      <c r="RB64" s="38"/>
      <c r="RC64" s="38"/>
      <c r="RD64" s="38"/>
      <c r="RE64" s="38"/>
      <c r="RF64" s="38"/>
      <c r="RG64" s="38"/>
      <c r="RH64" s="38"/>
      <c r="RI64" s="38"/>
      <c r="RJ64" s="38"/>
      <c r="RK64" s="38"/>
      <c r="RL64" s="38"/>
      <c r="RM64" s="38"/>
      <c r="RN64" s="38"/>
      <c r="RO64" s="38"/>
      <c r="RP64" s="38"/>
      <c r="RQ64" s="38"/>
      <c r="RR64" s="38"/>
      <c r="RS64" s="38"/>
      <c r="RT64" s="38"/>
      <c r="RU64" s="38"/>
      <c r="RV64" s="38"/>
      <c r="RW64" s="38"/>
      <c r="RX64" s="38"/>
      <c r="RY64" s="38"/>
      <c r="RZ64" s="38"/>
      <c r="SA64" s="38"/>
      <c r="SB64" s="38"/>
      <c r="SC64" s="38"/>
      <c r="SD64" s="38"/>
      <c r="SE64" s="38"/>
      <c r="SF64" s="38"/>
      <c r="SG64" s="38"/>
      <c r="SH64" s="38"/>
      <c r="SI64" s="38"/>
      <c r="SJ64" s="38"/>
      <c r="SK64" s="38"/>
      <c r="SL64" s="38"/>
      <c r="SM64" s="38"/>
      <c r="SN64" s="38"/>
      <c r="SO64" s="38"/>
      <c r="SP64" s="38"/>
      <c r="SQ64" s="38"/>
      <c r="SR64" s="38"/>
      <c r="SS64" s="38"/>
      <c r="ST64" s="38"/>
      <c r="SU64" s="38"/>
      <c r="SV64" s="38"/>
      <c r="SW64" s="38"/>
      <c r="SX64" s="38"/>
      <c r="SY64" s="38"/>
      <c r="SZ64" s="38"/>
      <c r="TA64" s="38"/>
      <c r="TB64" s="38"/>
      <c r="TC64" s="38"/>
      <c r="TD64" s="38"/>
      <c r="TE64" s="38"/>
      <c r="TF64" s="38"/>
      <c r="TG64" s="38"/>
      <c r="TH64" s="38"/>
      <c r="TI64" s="38"/>
      <c r="TJ64" s="38"/>
      <c r="TK64" s="38"/>
      <c r="TL64" s="38"/>
      <c r="TM64" s="38"/>
      <c r="TN64" s="38"/>
      <c r="TO64" s="38"/>
      <c r="TP64" s="38"/>
      <c r="TQ64" s="38"/>
      <c r="TR64" s="38"/>
      <c r="TS64" s="38"/>
      <c r="TT64" s="38"/>
      <c r="TU64" s="38"/>
      <c r="TV64" s="38"/>
      <c r="TW64" s="38"/>
      <c r="TX64" s="38"/>
      <c r="TY64" s="38"/>
      <c r="TZ64" s="38"/>
      <c r="UA64" s="38"/>
      <c r="UB64" s="38"/>
      <c r="UC64" s="38"/>
      <c r="UD64" s="38"/>
      <c r="UE64" s="38"/>
      <c r="UF64" s="38"/>
      <c r="UG64" s="38"/>
      <c r="UH64" s="38"/>
      <c r="UI64" s="38"/>
      <c r="UJ64" s="38"/>
      <c r="UK64" s="38"/>
      <c r="UL64" s="38"/>
      <c r="UM64" s="38"/>
      <c r="UN64" s="38"/>
      <c r="UO64" s="38"/>
      <c r="UP64" s="38"/>
      <c r="UQ64" s="38"/>
      <c r="UR64" s="38"/>
      <c r="US64" s="38"/>
      <c r="UT64" s="38"/>
      <c r="UU64" s="38"/>
      <c r="UV64" s="38"/>
      <c r="UW64" s="38"/>
      <c r="UX64" s="38"/>
      <c r="UY64" s="38"/>
      <c r="UZ64" s="38"/>
      <c r="VA64" s="38"/>
      <c r="VB64" s="38"/>
      <c r="VC64" s="38"/>
      <c r="VD64" s="38"/>
      <c r="VE64" s="38"/>
      <c r="VF64" s="38"/>
      <c r="VG64" s="38"/>
      <c r="VH64" s="38"/>
      <c r="VI64" s="38"/>
      <c r="VJ64" s="38"/>
      <c r="VK64" s="38"/>
      <c r="VL64" s="38"/>
      <c r="VM64" s="38"/>
      <c r="VN64" s="38"/>
      <c r="VO64" s="38"/>
      <c r="VP64" s="38"/>
      <c r="VQ64" s="38"/>
      <c r="VR64" s="38"/>
      <c r="VS64" s="38"/>
      <c r="VT64" s="38"/>
      <c r="VU64" s="38"/>
      <c r="VV64" s="38"/>
      <c r="VW64" s="38"/>
      <c r="VX64" s="38"/>
      <c r="VY64" s="38"/>
      <c r="VZ64" s="38"/>
      <c r="WA64" s="38"/>
      <c r="WB64" s="38"/>
      <c r="WC64" s="38"/>
      <c r="WD64" s="38"/>
      <c r="WE64" s="38"/>
      <c r="WF64" s="38"/>
      <c r="WG64" s="38"/>
      <c r="WH64" s="38"/>
      <c r="WI64" s="38"/>
      <c r="WJ64" s="38"/>
      <c r="WK64" s="38"/>
      <c r="WL64" s="38"/>
      <c r="WM64" s="38"/>
      <c r="WN64" s="38"/>
      <c r="WO64" s="38"/>
      <c r="WP64" s="38"/>
      <c r="WQ64" s="38"/>
      <c r="WR64" s="38"/>
      <c r="WS64" s="38"/>
      <c r="WT64" s="38"/>
      <c r="WU64" s="38"/>
      <c r="WV64" s="38"/>
      <c r="WW64" s="38"/>
      <c r="WX64" s="38"/>
      <c r="WY64" s="38"/>
      <c r="WZ64" s="38"/>
      <c r="XA64" s="38"/>
      <c r="XB64" s="38"/>
      <c r="XC64" s="38"/>
      <c r="XD64" s="38"/>
      <c r="XE64" s="38"/>
      <c r="XF64" s="38"/>
      <c r="XG64" s="38"/>
      <c r="XH64" s="38"/>
      <c r="XI64" s="38"/>
      <c r="XJ64" s="38"/>
      <c r="XK64" s="38"/>
      <c r="XL64" s="38"/>
      <c r="XM64" s="38"/>
      <c r="XN64" s="38"/>
      <c r="XO64" s="38"/>
      <c r="XP64" s="38"/>
      <c r="XQ64" s="38"/>
      <c r="XR64" s="38"/>
      <c r="XS64" s="38"/>
      <c r="XT64" s="38"/>
      <c r="XU64" s="38"/>
      <c r="XV64" s="38"/>
      <c r="XW64" s="38"/>
      <c r="XX64" s="38"/>
      <c r="XY64" s="38"/>
      <c r="XZ64" s="38"/>
      <c r="YA64" s="38"/>
      <c r="YB64" s="38"/>
      <c r="YC64" s="38"/>
      <c r="YD64" s="38"/>
      <c r="YE64" s="38"/>
      <c r="YF64" s="38"/>
      <c r="YG64" s="38"/>
      <c r="YH64" s="38"/>
      <c r="YI64" s="38"/>
      <c r="YJ64" s="38"/>
      <c r="YK64" s="38"/>
      <c r="YL64" s="38"/>
      <c r="YM64" s="38"/>
      <c r="YN64" s="38"/>
      <c r="YO64" s="38"/>
      <c r="YP64" s="38"/>
      <c r="YQ64" s="38"/>
      <c r="YR64" s="38"/>
      <c r="YS64" s="38"/>
      <c r="YT64" s="38"/>
      <c r="YU64" s="38"/>
      <c r="YV64" s="38"/>
      <c r="YW64" s="38"/>
      <c r="YX64" s="38"/>
      <c r="YY64" s="38"/>
      <c r="YZ64" s="38"/>
      <c r="ZA64" s="38"/>
      <c r="ZB64" s="38"/>
      <c r="ZC64" s="38"/>
      <c r="ZD64" s="38"/>
      <c r="ZE64" s="38"/>
      <c r="ZF64" s="38"/>
      <c r="ZG64" s="38"/>
      <c r="ZH64" s="38"/>
      <c r="ZI64" s="38"/>
      <c r="ZJ64" s="38"/>
      <c r="ZK64" s="38"/>
      <c r="ZL64" s="38"/>
      <c r="ZM64" s="38"/>
      <c r="ZN64" s="38"/>
      <c r="ZO64" s="38"/>
      <c r="ZP64" s="38"/>
      <c r="ZQ64" s="38"/>
      <c r="ZR64" s="38"/>
      <c r="ZS64" s="38"/>
      <c r="ZT64" s="38"/>
      <c r="ZU64" s="38"/>
      <c r="ZV64" s="38"/>
      <c r="ZW64" s="38"/>
      <c r="ZX64" s="38"/>
      <c r="ZY64" s="38"/>
      <c r="ZZ64" s="38"/>
      <c r="AAA64" s="38"/>
      <c r="AAB64" s="38"/>
      <c r="AAC64" s="38"/>
      <c r="AAD64" s="38"/>
      <c r="AAE64" s="38"/>
      <c r="AAF64" s="38"/>
      <c r="AAG64" s="38"/>
      <c r="AAH64" s="38"/>
      <c r="AAI64" s="38"/>
      <c r="AAJ64" s="38"/>
      <c r="AAK64" s="38"/>
      <c r="AAL64" s="38"/>
      <c r="AAM64" s="38"/>
      <c r="AAN64" s="38"/>
      <c r="AAO64" s="38"/>
      <c r="AAP64" s="38"/>
      <c r="AAQ64" s="38"/>
      <c r="AAR64" s="38"/>
      <c r="AAS64" s="38"/>
      <c r="AAT64" s="38"/>
      <c r="AAU64" s="38"/>
      <c r="AAV64" s="38"/>
      <c r="AAW64" s="38"/>
      <c r="AAX64" s="38"/>
      <c r="AAY64" s="38"/>
      <c r="AAZ64" s="38"/>
      <c r="ABA64" s="38"/>
      <c r="ABB64" s="38"/>
      <c r="ABC64" s="38"/>
      <c r="ABD64" s="38"/>
      <c r="ABE64" s="38"/>
      <c r="ABF64" s="38"/>
      <c r="ABG64" s="38"/>
      <c r="ABH64" s="38"/>
      <c r="ABI64" s="38"/>
      <c r="ABJ64" s="38"/>
      <c r="ABK64" s="38"/>
      <c r="ABL64" s="38"/>
      <c r="ABM64" s="38"/>
      <c r="ABN64" s="38"/>
      <c r="ABO64" s="38"/>
      <c r="ABP64" s="38"/>
      <c r="ABQ64" s="38"/>
      <c r="ABR64" s="38"/>
      <c r="ABS64" s="38"/>
      <c r="ABT64" s="38"/>
      <c r="ABU64" s="38"/>
      <c r="ABV64" s="38"/>
      <c r="ABW64" s="38"/>
      <c r="ABX64" s="38"/>
      <c r="ABY64" s="38"/>
      <c r="ABZ64" s="38"/>
      <c r="ACA64" s="38"/>
      <c r="ACB64" s="38"/>
      <c r="ACC64" s="38"/>
      <c r="ACD64" s="38"/>
      <c r="ACE64" s="38"/>
      <c r="ACF64" s="38"/>
      <c r="ACG64" s="38"/>
      <c r="ACH64" s="38"/>
      <c r="ACI64" s="38"/>
      <c r="ACJ64" s="38"/>
      <c r="ACK64" s="38"/>
      <c r="ACL64" s="38"/>
      <c r="ACM64" s="38"/>
      <c r="ACN64" s="38"/>
      <c r="ACO64" s="38"/>
      <c r="ACP64" s="38"/>
      <c r="ACQ64" s="38"/>
      <c r="ACR64" s="38"/>
      <c r="ACS64" s="38"/>
      <c r="ACT64" s="38"/>
      <c r="ACU64" s="38"/>
      <c r="ACV64" s="38"/>
      <c r="ACW64" s="38"/>
      <c r="ACX64" s="38"/>
      <c r="ACY64" s="38"/>
      <c r="ACZ64" s="38"/>
      <c r="ADA64" s="38"/>
      <c r="ADB64" s="38"/>
      <c r="ADC64" s="38"/>
      <c r="ADD64" s="38"/>
      <c r="ADE64" s="38"/>
      <c r="ADF64" s="38"/>
      <c r="ADG64" s="38"/>
      <c r="ADH64" s="38"/>
      <c r="ADI64" s="38"/>
      <c r="ADJ64" s="38"/>
      <c r="ADK64" s="38"/>
      <c r="ADL64" s="38"/>
      <c r="ADM64" s="38"/>
      <c r="ADN64" s="38"/>
      <c r="ADO64" s="38"/>
      <c r="ADP64" s="38"/>
      <c r="ADQ64" s="38"/>
      <c r="ADR64" s="38"/>
      <c r="ADS64" s="38"/>
      <c r="ADT64" s="38"/>
      <c r="ADU64" s="38"/>
      <c r="ADV64" s="38"/>
      <c r="ADW64" s="38"/>
      <c r="ADX64" s="38"/>
      <c r="ADY64" s="38"/>
      <c r="ADZ64" s="38"/>
      <c r="AEA64" s="38"/>
      <c r="AEB64" s="38"/>
      <c r="AEC64" s="38"/>
      <c r="AED64" s="38"/>
      <c r="AEE64" s="38"/>
      <c r="AEF64" s="38"/>
      <c r="AEG64" s="38"/>
      <c r="AEH64" s="38"/>
      <c r="AEI64" s="38"/>
      <c r="AEJ64" s="38"/>
      <c r="AEK64" s="38"/>
      <c r="AEL64" s="38"/>
      <c r="AEM64" s="38"/>
      <c r="AEN64" s="38"/>
      <c r="AEO64" s="38"/>
      <c r="AEP64" s="38"/>
      <c r="AEQ64" s="38"/>
      <c r="AER64" s="38"/>
      <c r="AES64" s="38"/>
      <c r="AET64" s="38"/>
      <c r="AEU64" s="38"/>
      <c r="AEV64" s="38"/>
      <c r="AEW64" s="38"/>
      <c r="AEX64" s="38"/>
      <c r="AEY64" s="38"/>
      <c r="AEZ64" s="38"/>
      <c r="AFA64" s="38"/>
      <c r="AFB64" s="38"/>
      <c r="AFC64" s="38"/>
      <c r="AFD64" s="38"/>
      <c r="AFE64" s="38"/>
      <c r="AFF64" s="38"/>
      <c r="AFG64" s="38"/>
      <c r="AFH64" s="38"/>
      <c r="AFI64" s="38"/>
      <c r="AFJ64" s="38"/>
      <c r="AFK64" s="38"/>
      <c r="AFL64" s="38"/>
      <c r="AFM64" s="38"/>
      <c r="AFN64" s="38"/>
      <c r="AFO64" s="38"/>
      <c r="AFP64" s="38"/>
      <c r="AFQ64" s="38"/>
      <c r="AFR64" s="38"/>
      <c r="AFS64" s="38"/>
      <c r="AFT64" s="38"/>
      <c r="AFU64" s="38"/>
      <c r="AFV64" s="38"/>
      <c r="AFW64" s="38"/>
      <c r="AFX64" s="38"/>
      <c r="AFY64" s="38"/>
      <c r="AFZ64" s="38"/>
      <c r="AGA64" s="38"/>
      <c r="AGB64" s="38"/>
      <c r="AGC64" s="38"/>
      <c r="AGD64" s="38"/>
      <c r="AGE64" s="38"/>
      <c r="AGF64" s="38"/>
      <c r="AGG64" s="38"/>
      <c r="AGH64" s="38"/>
      <c r="AGI64" s="38"/>
      <c r="AGJ64" s="38"/>
      <c r="AGK64" s="38"/>
      <c r="AGL64" s="38"/>
      <c r="AGM64" s="38"/>
      <c r="AGN64" s="38"/>
      <c r="AGO64" s="38"/>
      <c r="AGP64" s="38"/>
      <c r="AGQ64" s="38"/>
      <c r="AGR64" s="38"/>
      <c r="AGS64" s="38"/>
      <c r="AGT64" s="38"/>
      <c r="AGU64" s="38"/>
      <c r="AGV64" s="38"/>
      <c r="AGW64" s="38"/>
      <c r="AGX64" s="38"/>
      <c r="AGY64" s="38"/>
      <c r="AGZ64" s="38"/>
      <c r="AHA64" s="38"/>
      <c r="AHB64" s="38"/>
      <c r="AHC64" s="38"/>
      <c r="AHD64" s="38"/>
      <c r="AHE64" s="38"/>
      <c r="AHF64" s="38"/>
      <c r="AHG64" s="38"/>
      <c r="AHH64" s="38"/>
      <c r="AHI64" s="38"/>
      <c r="AHJ64" s="38"/>
      <c r="AHK64" s="38"/>
      <c r="AHL64" s="38"/>
      <c r="AHM64" s="38"/>
      <c r="AHN64" s="38"/>
      <c r="AHO64" s="38"/>
      <c r="AHP64" s="38"/>
      <c r="AHQ64" s="38"/>
      <c r="AHR64" s="38"/>
      <c r="AHS64" s="38"/>
      <c r="AHT64" s="38"/>
      <c r="AHU64" s="38"/>
      <c r="AHV64" s="38"/>
      <c r="AHW64" s="38"/>
      <c r="AHX64" s="38"/>
      <c r="AHY64" s="38"/>
      <c r="AHZ64" s="38"/>
      <c r="AIA64" s="38"/>
      <c r="AIB64" s="38"/>
      <c r="AIC64" s="38"/>
      <c r="AID64" s="38"/>
      <c r="AIE64" s="38"/>
      <c r="AIF64" s="38"/>
      <c r="AIG64" s="38"/>
      <c r="AIH64" s="38"/>
      <c r="AII64" s="38"/>
      <c r="AIJ64" s="38"/>
      <c r="AIK64" s="38"/>
      <c r="AIL64" s="38"/>
      <c r="AIM64" s="38"/>
      <c r="AIN64" s="38"/>
      <c r="AIO64" s="38"/>
      <c r="AIP64" s="38"/>
      <c r="AIQ64" s="38"/>
      <c r="AIR64" s="38"/>
      <c r="AIS64" s="38"/>
      <c r="AIT64" s="38"/>
      <c r="AIU64" s="38"/>
      <c r="AIV64" s="38"/>
      <c r="AIW64" s="38"/>
      <c r="AIX64" s="38"/>
      <c r="AIY64" s="38"/>
      <c r="AIZ64" s="38"/>
      <c r="AJA64" s="38"/>
      <c r="AJB64" s="38"/>
      <c r="AJC64" s="38"/>
      <c r="AJD64" s="38"/>
      <c r="AJE64" s="38"/>
      <c r="AJF64" s="38"/>
      <c r="AJG64" s="38"/>
      <c r="AJH64" s="38"/>
      <c r="AJI64" s="38"/>
      <c r="AJJ64" s="38"/>
      <c r="AJK64" s="38"/>
      <c r="AJL64" s="38"/>
      <c r="AJM64" s="38"/>
      <c r="AJN64" s="38"/>
      <c r="AJO64" s="38"/>
      <c r="AJP64" s="38"/>
      <c r="AJQ64" s="38"/>
      <c r="AJR64" s="38"/>
      <c r="AJS64" s="38"/>
      <c r="AJT64" s="38"/>
      <c r="AJU64" s="38"/>
      <c r="AJV64" s="38"/>
      <c r="AJW64" s="38"/>
      <c r="AJX64" s="38"/>
      <c r="AJY64" s="38"/>
      <c r="AJZ64" s="38"/>
      <c r="AKA64" s="38"/>
      <c r="AKB64" s="38"/>
      <c r="AKC64" s="38"/>
      <c r="AKD64" s="38"/>
      <c r="AKE64" s="38"/>
      <c r="AKF64" s="38"/>
      <c r="AKG64" s="38"/>
      <c r="AKH64" s="38"/>
      <c r="AKI64" s="38"/>
      <c r="AKJ64" s="38"/>
      <c r="AKK64" s="38"/>
      <c r="AKL64" s="38"/>
      <c r="AKM64" s="38"/>
      <c r="AKN64" s="38"/>
      <c r="AKO64" s="38"/>
      <c r="AKP64" s="38"/>
      <c r="AKQ64" s="38"/>
      <c r="AKR64" s="38"/>
      <c r="AKS64" s="38"/>
      <c r="AKT64" s="38"/>
      <c r="AKU64" s="38"/>
      <c r="AKV64" s="38"/>
      <c r="AKW64" s="38"/>
      <c r="AKX64" s="38"/>
      <c r="AKY64" s="38"/>
      <c r="AKZ64" s="38"/>
      <c r="ALA64" s="38"/>
      <c r="ALB64" s="38"/>
      <c r="ALC64" s="38"/>
      <c r="ALD64" s="38"/>
      <c r="ALE64" s="38"/>
      <c r="ALF64" s="38"/>
      <c r="ALG64" s="38"/>
      <c r="ALH64" s="38"/>
      <c r="ALI64" s="38"/>
      <c r="ALJ64" s="38"/>
      <c r="ALK64" s="38"/>
      <c r="ALL64" s="38"/>
      <c r="ALM64" s="38"/>
      <c r="ALN64" s="38"/>
      <c r="ALO64" s="38"/>
      <c r="ALP64" s="38"/>
      <c r="ALQ64" s="38"/>
      <c r="ALR64" s="38"/>
      <c r="ALS64" s="38"/>
      <c r="ALT64" s="38"/>
      <c r="ALU64" s="38"/>
      <c r="ALV64" s="38"/>
      <c r="ALW64" s="38"/>
      <c r="ALX64" s="38"/>
      <c r="ALY64" s="38"/>
      <c r="ALZ64" s="38"/>
      <c r="AMA64" s="38"/>
      <c r="AMB64" s="38"/>
    </row>
    <row r="65" spans="1:10" ht="3.75" customHeight="1">
      <c r="A65" s="34"/>
      <c r="B65" s="34"/>
      <c r="C65" s="34"/>
      <c r="D65" s="34"/>
      <c r="E65" s="34"/>
      <c r="F65" s="35"/>
      <c r="G65" s="35"/>
      <c r="H65" s="35"/>
      <c r="I65" s="36"/>
      <c r="J65" s="33"/>
    </row>
    <row r="66" spans="1:10">
      <c r="A66" s="23" t="s">
        <v>489</v>
      </c>
      <c r="B66" s="24"/>
      <c r="C66" s="24"/>
      <c r="D66" s="24"/>
      <c r="E66" s="25"/>
      <c r="F66" s="26"/>
      <c r="G66" s="27"/>
      <c r="H66" s="28"/>
      <c r="I66" s="29"/>
      <c r="J66" s="29"/>
    </row>
    <row r="67" spans="1:10" ht="3.75" customHeight="1">
      <c r="A67" s="34"/>
      <c r="B67" s="34"/>
      <c r="C67" s="34"/>
      <c r="D67" s="34"/>
      <c r="E67" s="34"/>
      <c r="F67" s="35"/>
      <c r="G67" s="35"/>
      <c r="H67" s="35"/>
      <c r="I67" s="36"/>
      <c r="J67" s="33"/>
    </row>
    <row r="68" spans="1:10">
      <c r="A68" s="23" t="s">
        <v>490</v>
      </c>
      <c r="B68" s="24"/>
      <c r="C68" s="24"/>
      <c r="D68" s="24"/>
      <c r="E68" s="25"/>
      <c r="F68" s="26"/>
      <c r="G68" s="27"/>
      <c r="H68" s="28"/>
      <c r="I68" s="29"/>
      <c r="J68" s="29"/>
    </row>
    <row r="69" spans="1:10" ht="3.75" customHeight="1">
      <c r="A69" s="34"/>
      <c r="B69" s="34"/>
      <c r="C69" s="34"/>
      <c r="D69" s="34"/>
      <c r="E69" s="34"/>
      <c r="F69" s="35"/>
      <c r="G69" s="35"/>
      <c r="H69" s="35"/>
      <c r="I69" s="36"/>
      <c r="J69" s="33"/>
    </row>
    <row r="70" spans="1:10">
      <c r="A70" s="23" t="s">
        <v>491</v>
      </c>
      <c r="B70" s="24"/>
      <c r="C70" s="24"/>
      <c r="D70" s="24"/>
      <c r="E70" s="25"/>
      <c r="F70" s="26"/>
      <c r="G70" s="27"/>
      <c r="H70" s="28"/>
      <c r="I70" s="29"/>
      <c r="J70" s="29"/>
    </row>
    <row r="71" spans="1:10" ht="3.75" customHeight="1">
      <c r="A71" s="34"/>
      <c r="B71" s="34"/>
      <c r="C71" s="34"/>
      <c r="D71" s="34"/>
      <c r="E71" s="34"/>
      <c r="F71" s="35"/>
      <c r="G71" s="35"/>
      <c r="H71" s="35"/>
      <c r="I71" s="36"/>
      <c r="J71" s="33"/>
    </row>
    <row r="72" spans="1:10">
      <c r="A72" s="23" t="s">
        <v>492</v>
      </c>
      <c r="B72" s="24"/>
      <c r="C72" s="24"/>
      <c r="D72" s="24"/>
      <c r="E72" s="25"/>
      <c r="F72" s="26"/>
      <c r="G72" s="27"/>
      <c r="H72" s="28"/>
      <c r="I72" s="29"/>
      <c r="J72" s="29"/>
    </row>
    <row r="73" spans="1:10" ht="3.75" customHeight="1">
      <c r="A73" s="34"/>
      <c r="B73" s="34"/>
      <c r="C73" s="34"/>
      <c r="D73" s="34"/>
      <c r="E73" s="34"/>
      <c r="F73" s="35"/>
      <c r="G73" s="35"/>
      <c r="H73" s="35"/>
      <c r="I73" s="36"/>
      <c r="J73" s="33"/>
    </row>
    <row r="74" spans="1:10">
      <c r="A74" s="23" t="s">
        <v>493</v>
      </c>
      <c r="B74" s="24"/>
      <c r="C74" s="24"/>
      <c r="D74" s="24"/>
      <c r="E74" s="25"/>
      <c r="F74" s="26"/>
      <c r="G74" s="27"/>
      <c r="H74" s="28"/>
      <c r="I74" s="29"/>
      <c r="J74" s="29"/>
    </row>
    <row r="75" spans="1:10" ht="3.75" customHeight="1">
      <c r="A75" s="34"/>
      <c r="B75" s="34"/>
      <c r="C75" s="34"/>
      <c r="D75" s="34"/>
      <c r="E75" s="34"/>
      <c r="F75" s="35"/>
      <c r="G75" s="35"/>
      <c r="H75" s="35"/>
      <c r="I75" s="36"/>
      <c r="J75" s="33"/>
    </row>
    <row r="76" spans="1:10">
      <c r="A76" s="23" t="s">
        <v>494</v>
      </c>
      <c r="B76" s="24"/>
      <c r="C76" s="24"/>
      <c r="D76" s="24"/>
      <c r="E76" s="25"/>
      <c r="F76" s="26"/>
      <c r="G76" s="27"/>
      <c r="H76" s="28"/>
      <c r="I76" s="29"/>
      <c r="J76" s="29"/>
    </row>
    <row r="77" spans="1:10" ht="3.75" customHeight="1">
      <c r="A77" s="34"/>
      <c r="B77" s="34"/>
      <c r="C77" s="34"/>
      <c r="D77" s="34"/>
      <c r="E77" s="34"/>
      <c r="F77" s="35"/>
      <c r="G77" s="35"/>
      <c r="H77" s="35"/>
      <c r="I77" s="36"/>
      <c r="J77" s="33"/>
    </row>
    <row r="78" spans="1:10">
      <c r="A78" s="23" t="s">
        <v>495</v>
      </c>
      <c r="B78" s="24"/>
      <c r="C78" s="24"/>
      <c r="D78" s="24"/>
      <c r="E78" s="25"/>
      <c r="F78" s="26"/>
      <c r="G78" s="27"/>
      <c r="H78" s="28" t="s">
        <v>11</v>
      </c>
      <c r="I78" s="29">
        <f>SUM(I79:I79)</f>
        <v>2067</v>
      </c>
      <c r="J78" s="29">
        <f>SUM(J79:J79)</f>
        <v>2298</v>
      </c>
    </row>
    <row r="79" spans="1:10">
      <c r="A79" s="77" t="s">
        <v>501</v>
      </c>
      <c r="B79" s="77" t="s">
        <v>576</v>
      </c>
      <c r="C79" s="78" t="s">
        <v>119</v>
      </c>
      <c r="D79" s="76" t="s">
        <v>577</v>
      </c>
      <c r="E79" s="78" t="s">
        <v>514</v>
      </c>
      <c r="F79" s="79" t="s">
        <v>578</v>
      </c>
      <c r="G79" s="167">
        <v>6.89</v>
      </c>
      <c r="H79" s="167">
        <v>7.66</v>
      </c>
      <c r="I79" s="124">
        <f t="shared" ref="I79" si="8">TRUNC(F79*G79,2)</f>
        <v>2067</v>
      </c>
      <c r="J79" s="124">
        <f t="shared" ref="J79" si="9">TRUNC(F79*H79,2)</f>
        <v>2298</v>
      </c>
    </row>
    <row r="80" spans="1:10" ht="3.75" customHeight="1">
      <c r="A80" s="34"/>
      <c r="B80" s="34"/>
      <c r="C80" s="34"/>
      <c r="D80" s="34"/>
      <c r="E80" s="34"/>
      <c r="F80" s="35"/>
      <c r="G80" s="35"/>
      <c r="H80" s="35"/>
      <c r="I80" s="36"/>
      <c r="J80" s="127"/>
    </row>
    <row r="81" spans="1:10">
      <c r="A81" s="128"/>
      <c r="B81" s="122"/>
      <c r="C81" s="122"/>
      <c r="D81" s="122"/>
      <c r="E81" s="122"/>
      <c r="F81" s="122"/>
      <c r="G81" s="129"/>
      <c r="H81" s="130" t="s">
        <v>496</v>
      </c>
      <c r="I81" s="131">
        <f>+I16+I19+I22+I33+I38+I46+I51+I57+I59+I64+I66+I68+I70+I72+I74+I76+I78</f>
        <v>257856.83000000002</v>
      </c>
      <c r="J81" s="132">
        <f>+J16+J19+J22+J33+J38+J46+J51+J57+J59+J64+J66+J68+J70+J72+J74+J76+J78</f>
        <v>264775.64</v>
      </c>
    </row>
    <row r="82" spans="1:10">
      <c r="A82" s="81"/>
      <c r="B82" s="82"/>
      <c r="C82" s="82"/>
      <c r="D82" s="82"/>
      <c r="E82" s="82"/>
      <c r="F82" s="83" t="s">
        <v>26</v>
      </c>
      <c r="G82" s="171">
        <v>0.25190000000000001</v>
      </c>
      <c r="H82" s="171">
        <v>0.20369999999999996</v>
      </c>
      <c r="I82" s="84">
        <f>TRUNC(I81*G82,2)</f>
        <v>64954.13</v>
      </c>
      <c r="J82" s="84">
        <f>TRUNC(J81*H82,2)</f>
        <v>53934.79</v>
      </c>
    </row>
    <row r="83" spans="1:10">
      <c r="A83" s="85"/>
      <c r="B83" s="86"/>
      <c r="C83" s="86"/>
      <c r="D83" s="86"/>
      <c r="E83" s="86"/>
      <c r="F83" s="87"/>
      <c r="G83" s="88"/>
      <c r="H83" s="89"/>
      <c r="I83" s="90" t="s">
        <v>48</v>
      </c>
      <c r="J83" s="91" t="s">
        <v>49</v>
      </c>
    </row>
    <row r="84" spans="1:10">
      <c r="A84" s="128"/>
      <c r="B84" s="122"/>
      <c r="C84" s="122"/>
      <c r="D84" s="122"/>
      <c r="E84" s="122"/>
      <c r="F84" s="122"/>
      <c r="G84" s="129"/>
      <c r="H84" s="130" t="s">
        <v>497</v>
      </c>
      <c r="I84" s="134">
        <f>SUM(I81+I82)</f>
        <v>322810.96000000002</v>
      </c>
      <c r="J84" s="135">
        <f>SUM(J81+J82)</f>
        <v>318710.43</v>
      </c>
    </row>
    <row r="85" spans="1:10" ht="5.25" customHeight="1">
      <c r="A85" s="34"/>
      <c r="B85" s="34"/>
      <c r="C85" s="34"/>
      <c r="D85" s="34"/>
      <c r="E85" s="34"/>
      <c r="F85" s="35"/>
      <c r="G85" s="35"/>
      <c r="H85" s="35"/>
      <c r="I85" s="36"/>
      <c r="J85" s="146"/>
    </row>
    <row r="86" spans="1:10">
      <c r="A86" s="143" t="s">
        <v>120</v>
      </c>
      <c r="B86" s="144"/>
      <c r="C86" s="144"/>
      <c r="D86" s="144"/>
      <c r="E86" s="144"/>
      <c r="F86" s="144"/>
      <c r="G86" s="144"/>
      <c r="H86" s="144"/>
      <c r="I86" s="144"/>
      <c r="J86" s="145"/>
    </row>
    <row r="87" spans="1:10">
      <c r="A87" s="136" t="s">
        <v>121</v>
      </c>
      <c r="B87" s="137"/>
      <c r="C87" s="137"/>
      <c r="D87" s="137"/>
      <c r="E87" s="138"/>
      <c r="F87" s="139"/>
      <c r="G87" s="140"/>
      <c r="H87" s="141" t="s">
        <v>11</v>
      </c>
      <c r="I87" s="142">
        <f>+I88</f>
        <v>48857.31</v>
      </c>
      <c r="J87" s="142">
        <f>+J88</f>
        <v>54021.14</v>
      </c>
    </row>
    <row r="88" spans="1:10">
      <c r="A88" s="30" t="s">
        <v>122</v>
      </c>
      <c r="B88" s="30" t="s">
        <v>50</v>
      </c>
      <c r="C88" s="31" t="s">
        <v>12</v>
      </c>
      <c r="D88" s="32" t="s">
        <v>51</v>
      </c>
      <c r="E88" s="31" t="s">
        <v>5</v>
      </c>
      <c r="F88" s="19" t="s">
        <v>579</v>
      </c>
      <c r="G88" s="166">
        <v>88831.48</v>
      </c>
      <c r="H88" s="166">
        <v>98220.26999999999</v>
      </c>
      <c r="I88" s="33">
        <f>TRUNC(F88*G88,2)</f>
        <v>48857.31</v>
      </c>
      <c r="J88" s="33">
        <f>TRUNC(F88*H88,2)</f>
        <v>54021.14</v>
      </c>
    </row>
    <row r="89" spans="1:10" ht="3.75" customHeight="1">
      <c r="A89" s="34"/>
      <c r="B89" s="34"/>
      <c r="C89" s="34"/>
      <c r="D89" s="34"/>
      <c r="E89" s="34"/>
      <c r="F89" s="35"/>
      <c r="G89" s="172"/>
      <c r="H89" s="172"/>
      <c r="I89" s="36"/>
      <c r="J89" s="33"/>
    </row>
    <row r="90" spans="1:10">
      <c r="A90" s="23" t="s">
        <v>123</v>
      </c>
      <c r="B90" s="24"/>
      <c r="C90" s="24"/>
      <c r="D90" s="24"/>
      <c r="E90" s="25"/>
      <c r="F90" s="26"/>
      <c r="G90" s="27"/>
      <c r="H90" s="28" t="s">
        <v>11</v>
      </c>
      <c r="I90" s="29">
        <f>+I91</f>
        <v>196942</v>
      </c>
      <c r="J90" s="29">
        <f>+J91</f>
        <v>179816.61</v>
      </c>
    </row>
    <row r="91" spans="1:10">
      <c r="A91" s="30" t="s">
        <v>124</v>
      </c>
      <c r="B91" s="30" t="s">
        <v>52</v>
      </c>
      <c r="C91" s="31" t="s">
        <v>13</v>
      </c>
      <c r="D91" s="32" t="s">
        <v>53</v>
      </c>
      <c r="E91" s="31" t="s">
        <v>5</v>
      </c>
      <c r="F91" s="19" t="s">
        <v>580</v>
      </c>
      <c r="G91" s="166">
        <v>231696.47999999998</v>
      </c>
      <c r="H91" s="166">
        <v>211548.96000000002</v>
      </c>
      <c r="I91" s="33">
        <f>TRUNC(F91*G91,2)</f>
        <v>196942</v>
      </c>
      <c r="J91" s="33">
        <f>TRUNC(F91*H91,2)</f>
        <v>179816.61</v>
      </c>
    </row>
    <row r="92" spans="1:10" ht="3.75" customHeight="1">
      <c r="A92" s="34"/>
      <c r="B92" s="34"/>
      <c r="C92" s="34"/>
      <c r="D92" s="34"/>
      <c r="E92" s="34"/>
      <c r="F92" s="35"/>
      <c r="G92" s="35"/>
      <c r="H92" s="35"/>
      <c r="I92" s="36"/>
      <c r="J92" s="33"/>
    </row>
    <row r="93" spans="1:10">
      <c r="A93" s="23" t="s">
        <v>125</v>
      </c>
      <c r="B93" s="24"/>
      <c r="C93" s="24"/>
      <c r="D93" s="24"/>
      <c r="E93" s="25"/>
      <c r="F93" s="26"/>
      <c r="G93" s="27"/>
      <c r="H93" s="28" t="s">
        <v>11</v>
      </c>
      <c r="I93" s="29">
        <f>SUM(I94:I99)</f>
        <v>30312.880000000001</v>
      </c>
      <c r="J93" s="29">
        <f>SUM(J94:J99)</f>
        <v>30978.83</v>
      </c>
    </row>
    <row r="94" spans="1:10" ht="45">
      <c r="A94" s="77" t="s">
        <v>126</v>
      </c>
      <c r="B94" s="77" t="s">
        <v>505</v>
      </c>
      <c r="C94" s="78" t="s">
        <v>15</v>
      </c>
      <c r="D94" s="76" t="s">
        <v>506</v>
      </c>
      <c r="E94" s="78" t="s">
        <v>507</v>
      </c>
      <c r="F94" s="79" t="s">
        <v>581</v>
      </c>
      <c r="G94" s="167">
        <v>885.1</v>
      </c>
      <c r="H94" s="167">
        <v>885.1</v>
      </c>
      <c r="I94" s="124">
        <f t="shared" ref="I94" si="10">TRUNC(F94*G94,2)</f>
        <v>4425.5</v>
      </c>
      <c r="J94" s="124">
        <f t="shared" ref="J94" si="11">TRUNC(F94*H94,2)</f>
        <v>4425.5</v>
      </c>
    </row>
    <row r="95" spans="1:10" ht="45">
      <c r="A95" s="77" t="s">
        <v>127</v>
      </c>
      <c r="B95" s="77" t="s">
        <v>582</v>
      </c>
      <c r="C95" s="78" t="s">
        <v>128</v>
      </c>
      <c r="D95" s="76" t="s">
        <v>583</v>
      </c>
      <c r="E95" s="78" t="s">
        <v>507</v>
      </c>
      <c r="F95" s="79" t="s">
        <v>581</v>
      </c>
      <c r="G95" s="167">
        <v>1850</v>
      </c>
      <c r="H95" s="167">
        <v>1850</v>
      </c>
      <c r="I95" s="124">
        <f t="shared" ref="I95:I99" si="12">TRUNC(F95*G95,2)</f>
        <v>9250</v>
      </c>
      <c r="J95" s="124">
        <f t="shared" ref="J95:J99" si="13">TRUNC(F95*H95,2)</f>
        <v>9250</v>
      </c>
    </row>
    <row r="96" spans="1:10" ht="33.75">
      <c r="A96" s="77" t="s">
        <v>129</v>
      </c>
      <c r="B96" s="77" t="s">
        <v>584</v>
      </c>
      <c r="C96" s="78" t="s">
        <v>19</v>
      </c>
      <c r="D96" s="76" t="s">
        <v>585</v>
      </c>
      <c r="E96" s="78" t="s">
        <v>540</v>
      </c>
      <c r="F96" s="79" t="s">
        <v>586</v>
      </c>
      <c r="G96" s="167">
        <v>24.89</v>
      </c>
      <c r="H96" s="167">
        <v>26.42</v>
      </c>
      <c r="I96" s="124">
        <f t="shared" si="12"/>
        <v>4242</v>
      </c>
      <c r="J96" s="124">
        <f t="shared" si="13"/>
        <v>4502.76</v>
      </c>
    </row>
    <row r="97" spans="1:10" ht="22.5">
      <c r="A97" s="77" t="s">
        <v>130</v>
      </c>
      <c r="B97" s="77" t="s">
        <v>526</v>
      </c>
      <c r="C97" s="78" t="s">
        <v>82</v>
      </c>
      <c r="D97" s="76" t="s">
        <v>527</v>
      </c>
      <c r="E97" s="78" t="s">
        <v>24</v>
      </c>
      <c r="F97" s="79" t="s">
        <v>587</v>
      </c>
      <c r="G97" s="167">
        <v>25.87</v>
      </c>
      <c r="H97" s="167">
        <v>27.7</v>
      </c>
      <c r="I97" s="124">
        <f t="shared" si="12"/>
        <v>2383.66</v>
      </c>
      <c r="J97" s="124">
        <f t="shared" si="13"/>
        <v>2552.27</v>
      </c>
    </row>
    <row r="98" spans="1:10">
      <c r="A98" s="77" t="s">
        <v>131</v>
      </c>
      <c r="B98" s="77">
        <v>105113</v>
      </c>
      <c r="C98" s="126">
        <v>105113</v>
      </c>
      <c r="D98" s="76" t="s">
        <v>588</v>
      </c>
      <c r="E98" s="78" t="s">
        <v>5</v>
      </c>
      <c r="F98" s="125" t="s">
        <v>508</v>
      </c>
      <c r="G98" s="167">
        <v>8981.82</v>
      </c>
      <c r="H98" s="167">
        <v>9218.4</v>
      </c>
      <c r="I98" s="124">
        <f t="shared" si="12"/>
        <v>8981.82</v>
      </c>
      <c r="J98" s="124">
        <f t="shared" si="13"/>
        <v>9218.4</v>
      </c>
    </row>
    <row r="99" spans="1:10" ht="33.75">
      <c r="A99" s="77" t="s">
        <v>132</v>
      </c>
      <c r="B99" s="77" t="s">
        <v>589</v>
      </c>
      <c r="C99" s="78" t="s">
        <v>17</v>
      </c>
      <c r="D99" s="76" t="s">
        <v>590</v>
      </c>
      <c r="E99" s="78" t="s">
        <v>5</v>
      </c>
      <c r="F99" s="79" t="s">
        <v>508</v>
      </c>
      <c r="G99" s="167">
        <v>1029.9000000000001</v>
      </c>
      <c r="H99" s="167">
        <v>1029.9000000000001</v>
      </c>
      <c r="I99" s="124">
        <f t="shared" si="12"/>
        <v>1029.9000000000001</v>
      </c>
      <c r="J99" s="124">
        <f t="shared" si="13"/>
        <v>1029.9000000000001</v>
      </c>
    </row>
    <row r="100" spans="1:10" ht="3.75" customHeight="1">
      <c r="A100" s="34"/>
      <c r="B100" s="34"/>
      <c r="C100" s="34"/>
      <c r="D100" s="34"/>
      <c r="E100" s="34"/>
      <c r="F100" s="35"/>
      <c r="G100" s="35"/>
      <c r="H100" s="35"/>
      <c r="I100" s="36"/>
      <c r="J100" s="33"/>
    </row>
    <row r="101" spans="1:10">
      <c r="A101" s="23" t="s">
        <v>133</v>
      </c>
      <c r="B101" s="24"/>
      <c r="C101" s="24"/>
      <c r="D101" s="24"/>
      <c r="E101" s="25"/>
      <c r="F101" s="26"/>
      <c r="G101" s="27"/>
      <c r="H101" s="28" t="s">
        <v>11</v>
      </c>
      <c r="I101" s="29">
        <f>SUM(I102:I113)</f>
        <v>16447.7</v>
      </c>
      <c r="J101" s="29">
        <f>SUM(J102:J113)</f>
        <v>17951.860000000004</v>
      </c>
    </row>
    <row r="102" spans="1:10">
      <c r="A102" s="77" t="s">
        <v>134</v>
      </c>
      <c r="B102" s="77" t="s">
        <v>591</v>
      </c>
      <c r="C102" s="78" t="s">
        <v>21</v>
      </c>
      <c r="D102" s="76" t="s">
        <v>592</v>
      </c>
      <c r="E102" s="78" t="s">
        <v>540</v>
      </c>
      <c r="F102" s="79" t="s">
        <v>593</v>
      </c>
      <c r="G102" s="167">
        <v>196.56</v>
      </c>
      <c r="H102" s="167">
        <v>218.48</v>
      </c>
      <c r="I102" s="124">
        <f t="shared" ref="I102" si="14">TRUNC(F102*G102,2)</f>
        <v>1717.93</v>
      </c>
      <c r="J102" s="124">
        <f t="shared" ref="J102" si="15">TRUNC(F102*H102,2)</f>
        <v>1909.51</v>
      </c>
    </row>
    <row r="103" spans="1:10" ht="22.5">
      <c r="A103" s="77" t="s">
        <v>135</v>
      </c>
      <c r="B103" s="77" t="s">
        <v>594</v>
      </c>
      <c r="C103" s="78" t="s">
        <v>138</v>
      </c>
      <c r="D103" s="76" t="s">
        <v>595</v>
      </c>
      <c r="E103" s="78" t="s">
        <v>514</v>
      </c>
      <c r="F103" s="79" t="s">
        <v>596</v>
      </c>
      <c r="G103" s="167">
        <v>5.92</v>
      </c>
      <c r="H103" s="167">
        <v>6.58</v>
      </c>
      <c r="I103" s="124">
        <f t="shared" ref="I103:I120" si="16">TRUNC(F103*G103,2)</f>
        <v>1229.82</v>
      </c>
      <c r="J103" s="124">
        <f t="shared" ref="J103:J120" si="17">TRUNC(F103*H103,2)</f>
        <v>1366.92</v>
      </c>
    </row>
    <row r="104" spans="1:10" ht="22.5">
      <c r="A104" s="77" t="s">
        <v>136</v>
      </c>
      <c r="B104" s="77" t="s">
        <v>597</v>
      </c>
      <c r="C104" s="78" t="s">
        <v>139</v>
      </c>
      <c r="D104" s="76" t="s">
        <v>598</v>
      </c>
      <c r="E104" s="78" t="s">
        <v>514</v>
      </c>
      <c r="F104" s="79" t="s">
        <v>599</v>
      </c>
      <c r="G104" s="167">
        <v>45.13</v>
      </c>
      <c r="H104" s="167">
        <v>48.36</v>
      </c>
      <c r="I104" s="124">
        <f t="shared" si="16"/>
        <v>1155.32</v>
      </c>
      <c r="J104" s="124">
        <f t="shared" si="17"/>
        <v>1238.01</v>
      </c>
    </row>
    <row r="105" spans="1:10">
      <c r="A105" s="77" t="s">
        <v>137</v>
      </c>
      <c r="B105" s="77" t="s">
        <v>600</v>
      </c>
      <c r="C105" s="78" t="s">
        <v>148</v>
      </c>
      <c r="D105" s="76" t="s">
        <v>601</v>
      </c>
      <c r="E105" s="78" t="s">
        <v>514</v>
      </c>
      <c r="F105" s="79" t="s">
        <v>602</v>
      </c>
      <c r="G105" s="167">
        <v>42.95</v>
      </c>
      <c r="H105" s="167">
        <v>47.73</v>
      </c>
      <c r="I105" s="124">
        <f t="shared" si="16"/>
        <v>826.35</v>
      </c>
      <c r="J105" s="124">
        <f t="shared" si="17"/>
        <v>918.32</v>
      </c>
    </row>
    <row r="106" spans="1:10">
      <c r="A106" s="77" t="s">
        <v>140</v>
      </c>
      <c r="B106" s="77" t="s">
        <v>603</v>
      </c>
      <c r="C106" s="78" t="s">
        <v>149</v>
      </c>
      <c r="D106" s="76" t="s">
        <v>604</v>
      </c>
      <c r="E106" s="78" t="s">
        <v>5</v>
      </c>
      <c r="F106" s="79" t="s">
        <v>605</v>
      </c>
      <c r="G106" s="167">
        <v>27.92</v>
      </c>
      <c r="H106" s="167">
        <v>31.04</v>
      </c>
      <c r="I106" s="124">
        <f t="shared" si="16"/>
        <v>362.96</v>
      </c>
      <c r="J106" s="124">
        <f t="shared" si="17"/>
        <v>403.52</v>
      </c>
    </row>
    <row r="107" spans="1:10">
      <c r="A107" s="77" t="s">
        <v>141</v>
      </c>
      <c r="B107" s="77" t="s">
        <v>606</v>
      </c>
      <c r="C107" s="78" t="s">
        <v>20</v>
      </c>
      <c r="D107" s="76" t="s">
        <v>607</v>
      </c>
      <c r="E107" s="78" t="s">
        <v>514</v>
      </c>
      <c r="F107" s="79" t="s">
        <v>608</v>
      </c>
      <c r="G107" s="167">
        <v>19.73</v>
      </c>
      <c r="H107" s="167">
        <v>21.93</v>
      </c>
      <c r="I107" s="124">
        <f t="shared" si="16"/>
        <v>774.79</v>
      </c>
      <c r="J107" s="124">
        <f t="shared" si="17"/>
        <v>861.19</v>
      </c>
    </row>
    <row r="108" spans="1:10">
      <c r="A108" s="77" t="s">
        <v>142</v>
      </c>
      <c r="B108" s="77" t="s">
        <v>609</v>
      </c>
      <c r="C108" s="78" t="s">
        <v>150</v>
      </c>
      <c r="D108" s="76" t="s">
        <v>610</v>
      </c>
      <c r="E108" s="78" t="s">
        <v>514</v>
      </c>
      <c r="F108" s="79" t="s">
        <v>611</v>
      </c>
      <c r="G108" s="167">
        <v>23.68</v>
      </c>
      <c r="H108" s="167">
        <v>26.32</v>
      </c>
      <c r="I108" s="124">
        <f t="shared" si="16"/>
        <v>1871.66</v>
      </c>
      <c r="J108" s="124">
        <f t="shared" si="17"/>
        <v>2080.33</v>
      </c>
    </row>
    <row r="109" spans="1:10" ht="22.5">
      <c r="A109" s="77" t="s">
        <v>143</v>
      </c>
      <c r="B109" s="77" t="s">
        <v>612</v>
      </c>
      <c r="C109" s="78" t="s">
        <v>151</v>
      </c>
      <c r="D109" s="76" t="s">
        <v>613</v>
      </c>
      <c r="E109" s="78" t="s">
        <v>514</v>
      </c>
      <c r="F109" s="79" t="s">
        <v>614</v>
      </c>
      <c r="G109" s="167">
        <v>14.34</v>
      </c>
      <c r="H109" s="167">
        <v>15.21</v>
      </c>
      <c r="I109" s="124">
        <f t="shared" si="16"/>
        <v>5588.58</v>
      </c>
      <c r="J109" s="124">
        <f t="shared" si="17"/>
        <v>5927.64</v>
      </c>
    </row>
    <row r="110" spans="1:10">
      <c r="A110" s="77" t="s">
        <v>144</v>
      </c>
      <c r="B110" s="77" t="s">
        <v>615</v>
      </c>
      <c r="C110" s="78" t="s">
        <v>152</v>
      </c>
      <c r="D110" s="76" t="s">
        <v>616</v>
      </c>
      <c r="E110" s="78" t="s">
        <v>24</v>
      </c>
      <c r="F110" s="79" t="s">
        <v>508</v>
      </c>
      <c r="G110" s="167">
        <v>47.05</v>
      </c>
      <c r="H110" s="167">
        <v>52.29</v>
      </c>
      <c r="I110" s="124">
        <f t="shared" si="16"/>
        <v>47.05</v>
      </c>
      <c r="J110" s="124">
        <f t="shared" si="17"/>
        <v>52.29</v>
      </c>
    </row>
    <row r="111" spans="1:10">
      <c r="A111" s="77" t="s">
        <v>145</v>
      </c>
      <c r="B111" s="77" t="s">
        <v>617</v>
      </c>
      <c r="C111" s="78" t="s">
        <v>153</v>
      </c>
      <c r="D111" s="76" t="s">
        <v>618</v>
      </c>
      <c r="E111" s="78" t="s">
        <v>5</v>
      </c>
      <c r="F111" s="79" t="s">
        <v>619</v>
      </c>
      <c r="G111" s="167">
        <v>23.52</v>
      </c>
      <c r="H111" s="167">
        <v>26.14</v>
      </c>
      <c r="I111" s="124">
        <f t="shared" si="16"/>
        <v>211.68</v>
      </c>
      <c r="J111" s="124">
        <f t="shared" si="17"/>
        <v>235.26</v>
      </c>
    </row>
    <row r="112" spans="1:10">
      <c r="A112" s="77" t="s">
        <v>146</v>
      </c>
      <c r="B112" s="77" t="s">
        <v>620</v>
      </c>
      <c r="C112" s="78" t="s">
        <v>154</v>
      </c>
      <c r="D112" s="76" t="s">
        <v>621</v>
      </c>
      <c r="E112" s="78" t="s">
        <v>514</v>
      </c>
      <c r="F112" s="79" t="s">
        <v>622</v>
      </c>
      <c r="G112" s="167">
        <v>29.6</v>
      </c>
      <c r="H112" s="167">
        <v>32.9</v>
      </c>
      <c r="I112" s="124">
        <f t="shared" si="16"/>
        <v>1480</v>
      </c>
      <c r="J112" s="124">
        <f t="shared" si="17"/>
        <v>1645</v>
      </c>
    </row>
    <row r="113" spans="1:10" ht="22.5">
      <c r="A113" s="77" t="s">
        <v>147</v>
      </c>
      <c r="B113" s="77" t="s">
        <v>623</v>
      </c>
      <c r="C113" s="78" t="s">
        <v>155</v>
      </c>
      <c r="D113" s="76" t="s">
        <v>624</v>
      </c>
      <c r="E113" s="78" t="s">
        <v>24</v>
      </c>
      <c r="F113" s="79" t="s">
        <v>625</v>
      </c>
      <c r="G113" s="167">
        <v>21.7</v>
      </c>
      <c r="H113" s="167">
        <v>24.13</v>
      </c>
      <c r="I113" s="124">
        <f t="shared" si="16"/>
        <v>1181.56</v>
      </c>
      <c r="J113" s="124">
        <f t="shared" si="17"/>
        <v>1313.87</v>
      </c>
    </row>
    <row r="114" spans="1:10" ht="3.75" customHeight="1">
      <c r="A114" s="34"/>
      <c r="B114" s="34"/>
      <c r="C114" s="34"/>
      <c r="D114" s="34"/>
      <c r="E114" s="34"/>
      <c r="F114" s="35"/>
      <c r="G114" s="35"/>
      <c r="H114" s="35"/>
      <c r="I114" s="36"/>
      <c r="J114" s="33"/>
    </row>
    <row r="115" spans="1:10">
      <c r="A115" s="23" t="s">
        <v>156</v>
      </c>
      <c r="B115" s="24"/>
      <c r="C115" s="24"/>
      <c r="D115" s="24"/>
      <c r="E115" s="25"/>
      <c r="F115" s="26"/>
      <c r="G115" s="27"/>
      <c r="H115" s="28" t="s">
        <v>11</v>
      </c>
      <c r="I115" s="29">
        <f>SUM(I116:I122)</f>
        <v>69585.420000000013</v>
      </c>
      <c r="J115" s="29">
        <f>SUM(J116:J122)</f>
        <v>74061.540000000008</v>
      </c>
    </row>
    <row r="116" spans="1:10" ht="33.75">
      <c r="A116" s="77" t="s">
        <v>157</v>
      </c>
      <c r="B116" s="77" t="s">
        <v>626</v>
      </c>
      <c r="C116" s="78" t="s">
        <v>165</v>
      </c>
      <c r="D116" s="76" t="s">
        <v>627</v>
      </c>
      <c r="E116" s="78" t="s">
        <v>540</v>
      </c>
      <c r="F116" s="79" t="s">
        <v>628</v>
      </c>
      <c r="G116" s="167">
        <v>200.89</v>
      </c>
      <c r="H116" s="167">
        <v>220.41</v>
      </c>
      <c r="I116" s="124">
        <f t="shared" si="16"/>
        <v>28158.75</v>
      </c>
      <c r="J116" s="124">
        <f t="shared" si="17"/>
        <v>30894.86</v>
      </c>
    </row>
    <row r="117" spans="1:10" ht="22.5">
      <c r="A117" s="77" t="s">
        <v>158</v>
      </c>
      <c r="B117" s="77" t="s">
        <v>538</v>
      </c>
      <c r="C117" s="78" t="s">
        <v>22</v>
      </c>
      <c r="D117" s="76" t="s">
        <v>539</v>
      </c>
      <c r="E117" s="78" t="s">
        <v>540</v>
      </c>
      <c r="F117" s="79" t="s">
        <v>629</v>
      </c>
      <c r="G117" s="167">
        <v>67.09</v>
      </c>
      <c r="H117" s="167">
        <v>74.59</v>
      </c>
      <c r="I117" s="124">
        <f t="shared" si="16"/>
        <v>3352.48</v>
      </c>
      <c r="J117" s="124">
        <f t="shared" si="17"/>
        <v>3727.26</v>
      </c>
    </row>
    <row r="118" spans="1:10" ht="22.5">
      <c r="A118" s="77" t="s">
        <v>159</v>
      </c>
      <c r="B118" s="77" t="s">
        <v>630</v>
      </c>
      <c r="C118" s="78" t="s">
        <v>166</v>
      </c>
      <c r="D118" s="76" t="s">
        <v>631</v>
      </c>
      <c r="E118" s="78" t="s">
        <v>540</v>
      </c>
      <c r="F118" s="79" t="s">
        <v>632</v>
      </c>
      <c r="G118" s="167">
        <v>84.85</v>
      </c>
      <c r="H118" s="167">
        <v>94.33</v>
      </c>
      <c r="I118" s="124">
        <f t="shared" si="16"/>
        <v>669.46</v>
      </c>
      <c r="J118" s="124">
        <f t="shared" si="17"/>
        <v>744.26</v>
      </c>
    </row>
    <row r="119" spans="1:10" ht="33.75">
      <c r="A119" s="77" t="s">
        <v>160</v>
      </c>
      <c r="B119" s="77" t="s">
        <v>523</v>
      </c>
      <c r="C119" s="78" t="s">
        <v>80</v>
      </c>
      <c r="D119" s="76" t="s">
        <v>524</v>
      </c>
      <c r="E119" s="78" t="s">
        <v>5</v>
      </c>
      <c r="F119" s="79" t="s">
        <v>633</v>
      </c>
      <c r="G119" s="167">
        <v>371.84</v>
      </c>
      <c r="H119" s="167">
        <v>373.16</v>
      </c>
      <c r="I119" s="124">
        <f t="shared" si="16"/>
        <v>15989.12</v>
      </c>
      <c r="J119" s="124">
        <f t="shared" si="17"/>
        <v>16045.88</v>
      </c>
    </row>
    <row r="120" spans="1:10">
      <c r="A120" s="77" t="s">
        <v>161</v>
      </c>
      <c r="B120" s="77" t="s">
        <v>542</v>
      </c>
      <c r="C120" s="78" t="s">
        <v>92</v>
      </c>
      <c r="D120" s="76" t="s">
        <v>543</v>
      </c>
      <c r="E120" s="78" t="s">
        <v>540</v>
      </c>
      <c r="F120" s="79" t="s">
        <v>634</v>
      </c>
      <c r="G120" s="167">
        <v>26.11</v>
      </c>
      <c r="H120" s="167">
        <v>28.92</v>
      </c>
      <c r="I120" s="124">
        <f t="shared" si="16"/>
        <v>1071.55</v>
      </c>
      <c r="J120" s="124">
        <f t="shared" si="17"/>
        <v>1186.8699999999999</v>
      </c>
    </row>
    <row r="121" spans="1:10">
      <c r="A121" s="77" t="s">
        <v>162</v>
      </c>
      <c r="B121" s="77" t="s">
        <v>635</v>
      </c>
      <c r="C121" s="78" t="s">
        <v>167</v>
      </c>
      <c r="D121" s="76" t="s">
        <v>636</v>
      </c>
      <c r="E121" s="78" t="s">
        <v>540</v>
      </c>
      <c r="F121" s="79" t="s">
        <v>637</v>
      </c>
      <c r="G121" s="167">
        <v>83.62</v>
      </c>
      <c r="H121" s="167">
        <v>83.62</v>
      </c>
      <c r="I121" s="124">
        <f t="shared" ref="I121:I122" si="18">TRUNC(F121*G121,2)</f>
        <v>10314.52</v>
      </c>
      <c r="J121" s="124">
        <f t="shared" ref="J121:J122" si="19">TRUNC(F121*H121,2)</f>
        <v>10314.52</v>
      </c>
    </row>
    <row r="122" spans="1:10" ht="22.5">
      <c r="A122" s="77" t="s">
        <v>163</v>
      </c>
      <c r="B122" s="77" t="s">
        <v>638</v>
      </c>
      <c r="C122" s="78" t="s">
        <v>168</v>
      </c>
      <c r="D122" s="76" t="s">
        <v>639</v>
      </c>
      <c r="E122" s="78" t="s">
        <v>514</v>
      </c>
      <c r="F122" s="79" t="s">
        <v>640</v>
      </c>
      <c r="G122" s="167">
        <v>19.73</v>
      </c>
      <c r="H122" s="167">
        <v>21.93</v>
      </c>
      <c r="I122" s="124">
        <f t="shared" si="18"/>
        <v>10029.540000000001</v>
      </c>
      <c r="J122" s="124">
        <f t="shared" si="19"/>
        <v>11147.89</v>
      </c>
    </row>
    <row r="123" spans="1:10" ht="3.75" customHeight="1">
      <c r="A123" s="34"/>
      <c r="B123" s="34"/>
      <c r="C123" s="34"/>
      <c r="D123" s="34"/>
      <c r="E123" s="34"/>
      <c r="F123" s="35"/>
      <c r="G123" s="35"/>
      <c r="H123" s="35"/>
      <c r="I123" s="36"/>
      <c r="J123" s="33"/>
    </row>
    <row r="124" spans="1:10">
      <c r="A124" s="23" t="s">
        <v>164</v>
      </c>
      <c r="B124" s="24"/>
      <c r="C124" s="24"/>
      <c r="D124" s="24"/>
      <c r="E124" s="25"/>
      <c r="F124" s="26"/>
      <c r="G124" s="27"/>
      <c r="H124" s="28" t="s">
        <v>11</v>
      </c>
      <c r="I124" s="29">
        <f>SUM(I125:I134)</f>
        <v>271743.78000000003</v>
      </c>
      <c r="J124" s="29">
        <f>SUM(J125:J134)</f>
        <v>283938.98</v>
      </c>
    </row>
    <row r="125" spans="1:10" ht="33.75">
      <c r="A125" s="77" t="s">
        <v>169</v>
      </c>
      <c r="B125" s="77" t="s">
        <v>641</v>
      </c>
      <c r="C125" s="78" t="s">
        <v>182</v>
      </c>
      <c r="D125" s="76" t="s">
        <v>642</v>
      </c>
      <c r="E125" s="78" t="s">
        <v>540</v>
      </c>
      <c r="F125" s="79" t="s">
        <v>643</v>
      </c>
      <c r="G125" s="167">
        <v>2475.35</v>
      </c>
      <c r="H125" s="167">
        <v>2587.27</v>
      </c>
      <c r="I125" s="124">
        <f t="shared" ref="I125" si="20">TRUNC(F125*G125,2)</f>
        <v>8317.17</v>
      </c>
      <c r="J125" s="124">
        <f t="shared" ref="J125" si="21">TRUNC(F125*H125,2)</f>
        <v>8693.2199999999993</v>
      </c>
    </row>
    <row r="126" spans="1:10" ht="22.5">
      <c r="A126" s="77" t="s">
        <v>170</v>
      </c>
      <c r="B126" s="77" t="s">
        <v>644</v>
      </c>
      <c r="C126" s="78" t="s">
        <v>183</v>
      </c>
      <c r="D126" s="76" t="s">
        <v>645</v>
      </c>
      <c r="E126" s="78" t="s">
        <v>514</v>
      </c>
      <c r="F126" s="79" t="s">
        <v>646</v>
      </c>
      <c r="G126" s="167">
        <v>316.57</v>
      </c>
      <c r="H126" s="167">
        <v>324.32</v>
      </c>
      <c r="I126" s="124">
        <f t="shared" ref="I126:I134" si="22">TRUNC(F126*G126,2)</f>
        <v>3938.13</v>
      </c>
      <c r="J126" s="124">
        <f t="shared" ref="J126:J134" si="23">TRUNC(F126*H126,2)</f>
        <v>4034.54</v>
      </c>
    </row>
    <row r="127" spans="1:10" ht="33.75">
      <c r="A127" s="77" t="s">
        <v>171</v>
      </c>
      <c r="B127" s="77" t="s">
        <v>647</v>
      </c>
      <c r="C127" s="78" t="s">
        <v>184</v>
      </c>
      <c r="D127" s="76" t="s">
        <v>648</v>
      </c>
      <c r="E127" s="78" t="s">
        <v>514</v>
      </c>
      <c r="F127" s="79" t="s">
        <v>649</v>
      </c>
      <c r="G127" s="167">
        <v>96.49</v>
      </c>
      <c r="H127" s="167">
        <v>105.1</v>
      </c>
      <c r="I127" s="124">
        <f t="shared" si="22"/>
        <v>69413.94</v>
      </c>
      <c r="J127" s="124">
        <f t="shared" si="23"/>
        <v>75607.88</v>
      </c>
    </row>
    <row r="128" spans="1:10" ht="33.75">
      <c r="A128" s="77" t="s">
        <v>172</v>
      </c>
      <c r="B128" s="77" t="s">
        <v>650</v>
      </c>
      <c r="C128" s="78" t="s">
        <v>185</v>
      </c>
      <c r="D128" s="76" t="s">
        <v>651</v>
      </c>
      <c r="E128" s="78" t="s">
        <v>652</v>
      </c>
      <c r="F128" s="79" t="s">
        <v>653</v>
      </c>
      <c r="G128" s="167">
        <v>12.53</v>
      </c>
      <c r="H128" s="167">
        <v>13.08</v>
      </c>
      <c r="I128" s="124">
        <f t="shared" si="22"/>
        <v>54029.36</v>
      </c>
      <c r="J128" s="124">
        <f t="shared" si="23"/>
        <v>56400.959999999999</v>
      </c>
    </row>
    <row r="129" spans="1:10" ht="33.75">
      <c r="A129" s="77" t="s">
        <v>173</v>
      </c>
      <c r="B129" s="77" t="s">
        <v>654</v>
      </c>
      <c r="C129" s="78" t="s">
        <v>186</v>
      </c>
      <c r="D129" s="76" t="s">
        <v>655</v>
      </c>
      <c r="E129" s="78" t="s">
        <v>652</v>
      </c>
      <c r="F129" s="79" t="s">
        <v>656</v>
      </c>
      <c r="G129" s="167">
        <v>13.16</v>
      </c>
      <c r="H129" s="167">
        <v>13.79</v>
      </c>
      <c r="I129" s="124">
        <f t="shared" si="22"/>
        <v>22161.439999999999</v>
      </c>
      <c r="J129" s="124">
        <f t="shared" si="23"/>
        <v>23222.36</v>
      </c>
    </row>
    <row r="130" spans="1:10" ht="33.75">
      <c r="A130" s="77" t="s">
        <v>174</v>
      </c>
      <c r="B130" s="77" t="s">
        <v>657</v>
      </c>
      <c r="C130" s="78" t="s">
        <v>187</v>
      </c>
      <c r="D130" s="76" t="s">
        <v>658</v>
      </c>
      <c r="E130" s="78" t="s">
        <v>652</v>
      </c>
      <c r="F130" s="79" t="s">
        <v>659</v>
      </c>
      <c r="G130" s="167">
        <v>12.85</v>
      </c>
      <c r="H130" s="167">
        <v>13.43</v>
      </c>
      <c r="I130" s="124">
        <f t="shared" si="22"/>
        <v>6386.45</v>
      </c>
      <c r="J130" s="124">
        <f t="shared" si="23"/>
        <v>6674.71</v>
      </c>
    </row>
    <row r="131" spans="1:10" ht="22.5">
      <c r="A131" s="77" t="s">
        <v>175</v>
      </c>
      <c r="B131" s="77" t="s">
        <v>660</v>
      </c>
      <c r="C131" s="78" t="s">
        <v>188</v>
      </c>
      <c r="D131" s="76" t="s">
        <v>661</v>
      </c>
      <c r="E131" s="78" t="s">
        <v>540</v>
      </c>
      <c r="F131" s="79" t="s">
        <v>662</v>
      </c>
      <c r="G131" s="167">
        <v>724.63</v>
      </c>
      <c r="H131" s="167">
        <v>733.71</v>
      </c>
      <c r="I131" s="124">
        <f t="shared" si="22"/>
        <v>69136.94</v>
      </c>
      <c r="J131" s="124">
        <f t="shared" si="23"/>
        <v>70003.27</v>
      </c>
    </row>
    <row r="132" spans="1:10" ht="22.5">
      <c r="A132" s="77" t="s">
        <v>176</v>
      </c>
      <c r="B132" s="77" t="s">
        <v>663</v>
      </c>
      <c r="C132" s="78" t="s">
        <v>189</v>
      </c>
      <c r="D132" s="76" t="s">
        <v>664</v>
      </c>
      <c r="E132" s="78" t="s">
        <v>540</v>
      </c>
      <c r="F132" s="79" t="s">
        <v>665</v>
      </c>
      <c r="G132" s="167">
        <v>695.23</v>
      </c>
      <c r="H132" s="167">
        <v>704.31</v>
      </c>
      <c r="I132" s="124">
        <f t="shared" si="22"/>
        <v>1098.46</v>
      </c>
      <c r="J132" s="124">
        <f t="shared" si="23"/>
        <v>1112.8</v>
      </c>
    </row>
    <row r="133" spans="1:10" ht="45">
      <c r="A133" s="77" t="s">
        <v>177</v>
      </c>
      <c r="B133" s="77" t="s">
        <v>574</v>
      </c>
      <c r="C133" s="78" t="s">
        <v>118</v>
      </c>
      <c r="D133" s="76" t="s">
        <v>575</v>
      </c>
      <c r="E133" s="78" t="s">
        <v>514</v>
      </c>
      <c r="F133" s="79" t="s">
        <v>666</v>
      </c>
      <c r="G133" s="167">
        <v>130.99</v>
      </c>
      <c r="H133" s="167">
        <v>136.19999999999999</v>
      </c>
      <c r="I133" s="124">
        <f t="shared" si="22"/>
        <v>7546.33</v>
      </c>
      <c r="J133" s="124">
        <f t="shared" si="23"/>
        <v>7846.48</v>
      </c>
    </row>
    <row r="134" spans="1:10" ht="22.5">
      <c r="A134" s="77" t="s">
        <v>178</v>
      </c>
      <c r="B134" s="77" t="s">
        <v>476</v>
      </c>
      <c r="C134" s="78" t="s">
        <v>106</v>
      </c>
      <c r="D134" s="76" t="s">
        <v>477</v>
      </c>
      <c r="E134" s="78" t="s">
        <v>24</v>
      </c>
      <c r="F134" s="79" t="s">
        <v>667</v>
      </c>
      <c r="G134" s="167">
        <v>151.61000000000001</v>
      </c>
      <c r="H134" s="167">
        <v>154.81</v>
      </c>
      <c r="I134" s="124">
        <f t="shared" si="22"/>
        <v>29715.56</v>
      </c>
      <c r="J134" s="124">
        <f t="shared" si="23"/>
        <v>30342.76</v>
      </c>
    </row>
    <row r="135" spans="1:10" ht="3.75" customHeight="1">
      <c r="A135" s="34"/>
      <c r="B135" s="34"/>
      <c r="C135" s="34"/>
      <c r="D135" s="34"/>
      <c r="E135" s="34"/>
      <c r="F135" s="35"/>
      <c r="G135" s="35"/>
      <c r="H135" s="35"/>
      <c r="I135" s="36"/>
      <c r="J135" s="33"/>
    </row>
    <row r="136" spans="1:10">
      <c r="A136" s="23" t="s">
        <v>179</v>
      </c>
      <c r="B136" s="24"/>
      <c r="C136" s="24"/>
      <c r="D136" s="24"/>
      <c r="E136" s="25"/>
      <c r="F136" s="26"/>
      <c r="G136" s="27"/>
      <c r="H136" s="28" t="s">
        <v>11</v>
      </c>
      <c r="I136" s="29">
        <f>SUM(I137:I139)</f>
        <v>27325.56</v>
      </c>
      <c r="J136" s="29">
        <f>SUM(J137:J139)</f>
        <v>28412.489999999998</v>
      </c>
    </row>
    <row r="137" spans="1:10" ht="22.5">
      <c r="A137" s="77" t="s">
        <v>180</v>
      </c>
      <c r="B137" s="77" t="s">
        <v>668</v>
      </c>
      <c r="C137" s="78" t="s">
        <v>191</v>
      </c>
      <c r="D137" s="76" t="s">
        <v>669</v>
      </c>
      <c r="E137" s="78" t="s">
        <v>514</v>
      </c>
      <c r="F137" s="79" t="s">
        <v>670</v>
      </c>
      <c r="G137" s="167">
        <v>116.29</v>
      </c>
      <c r="H137" s="167">
        <v>122.27</v>
      </c>
      <c r="I137" s="124">
        <f t="shared" ref="I137" si="24">TRUNC(F137*G137,2)</f>
        <v>1412.92</v>
      </c>
      <c r="J137" s="124">
        <f t="shared" ref="J137" si="25">TRUNC(F137*H137,2)</f>
        <v>1485.58</v>
      </c>
    </row>
    <row r="138" spans="1:10" ht="22.5">
      <c r="A138" s="77" t="s">
        <v>181</v>
      </c>
      <c r="B138" s="77" t="s">
        <v>671</v>
      </c>
      <c r="C138" s="78" t="s">
        <v>192</v>
      </c>
      <c r="D138" s="76" t="s">
        <v>672</v>
      </c>
      <c r="E138" s="78" t="s">
        <v>514</v>
      </c>
      <c r="F138" s="79" t="s">
        <v>673</v>
      </c>
      <c r="G138" s="167">
        <v>67.69</v>
      </c>
      <c r="H138" s="167">
        <v>71.489999999999995</v>
      </c>
      <c r="I138" s="124">
        <f t="shared" ref="I138:I139" si="26">TRUNC(F138*G138,2)</f>
        <v>13165.7</v>
      </c>
      <c r="J138" s="124">
        <f t="shared" ref="J138:J139" si="27">TRUNC(F138*H138,2)</f>
        <v>13904.8</v>
      </c>
    </row>
    <row r="139" spans="1:10" ht="22.5">
      <c r="A139" s="77" t="s">
        <v>190</v>
      </c>
      <c r="B139" s="77" t="s">
        <v>674</v>
      </c>
      <c r="C139" s="78" t="s">
        <v>193</v>
      </c>
      <c r="D139" s="76" t="s">
        <v>675</v>
      </c>
      <c r="E139" s="78" t="s">
        <v>514</v>
      </c>
      <c r="F139" s="79" t="s">
        <v>676</v>
      </c>
      <c r="G139" s="167">
        <v>689.77</v>
      </c>
      <c r="H139" s="167">
        <v>704.66</v>
      </c>
      <c r="I139" s="124">
        <f t="shared" si="26"/>
        <v>12746.94</v>
      </c>
      <c r="J139" s="124">
        <f t="shared" si="27"/>
        <v>13022.11</v>
      </c>
    </row>
    <row r="140" spans="1:10" ht="3.75" customHeight="1">
      <c r="A140" s="34"/>
      <c r="B140" s="34"/>
      <c r="C140" s="34"/>
      <c r="D140" s="34"/>
      <c r="E140" s="34"/>
      <c r="F140" s="35"/>
      <c r="G140" s="35"/>
      <c r="H140" s="35"/>
      <c r="I140" s="36"/>
      <c r="J140" s="33"/>
    </row>
    <row r="141" spans="1:10">
      <c r="A141" s="23" t="s">
        <v>194</v>
      </c>
      <c r="B141" s="24"/>
      <c r="C141" s="24"/>
      <c r="D141" s="24"/>
      <c r="E141" s="25"/>
      <c r="F141" s="26"/>
      <c r="G141" s="27"/>
      <c r="H141" s="28" t="s">
        <v>11</v>
      </c>
      <c r="I141" s="29">
        <f>SUM(I142:I152)</f>
        <v>74861.609999999986</v>
      </c>
      <c r="J141" s="29">
        <f>SUM(J142:J152)</f>
        <v>79303.249999999985</v>
      </c>
    </row>
    <row r="142" spans="1:10" ht="22.5">
      <c r="A142" s="77" t="s">
        <v>195</v>
      </c>
      <c r="B142" s="77" t="s">
        <v>677</v>
      </c>
      <c r="C142" s="78" t="s">
        <v>199</v>
      </c>
      <c r="D142" s="76" t="s">
        <v>678</v>
      </c>
      <c r="E142" s="78" t="s">
        <v>514</v>
      </c>
      <c r="F142" s="79" t="s">
        <v>679</v>
      </c>
      <c r="G142" s="167">
        <v>37.01</v>
      </c>
      <c r="H142" s="167">
        <v>39.83</v>
      </c>
      <c r="I142" s="124">
        <f t="shared" ref="I142" si="28">TRUNC(F142*G142,2)</f>
        <v>18502.03</v>
      </c>
      <c r="J142" s="124">
        <f t="shared" ref="J142" si="29">TRUNC(F142*H142,2)</f>
        <v>19911.810000000001</v>
      </c>
    </row>
    <row r="143" spans="1:10" ht="22.5">
      <c r="A143" s="77" t="s">
        <v>196</v>
      </c>
      <c r="B143" s="77" t="s">
        <v>680</v>
      </c>
      <c r="C143" s="78" t="s">
        <v>200</v>
      </c>
      <c r="D143" s="76" t="s">
        <v>681</v>
      </c>
      <c r="E143" s="78" t="s">
        <v>514</v>
      </c>
      <c r="F143" s="79" t="s">
        <v>682</v>
      </c>
      <c r="G143" s="167">
        <v>122.33</v>
      </c>
      <c r="H143" s="167">
        <v>133.76</v>
      </c>
      <c r="I143" s="124">
        <f t="shared" ref="I143:I152" si="30">TRUNC(F143*G143,2)</f>
        <v>5547.66</v>
      </c>
      <c r="J143" s="124">
        <f t="shared" ref="J143:J152" si="31">TRUNC(F143*H143,2)</f>
        <v>6066.01</v>
      </c>
    </row>
    <row r="144" spans="1:10" ht="22.5">
      <c r="A144" s="77" t="s">
        <v>197</v>
      </c>
      <c r="B144" s="77" t="s">
        <v>683</v>
      </c>
      <c r="C144" s="78" t="s">
        <v>201</v>
      </c>
      <c r="D144" s="76" t="s">
        <v>684</v>
      </c>
      <c r="E144" s="78" t="s">
        <v>24</v>
      </c>
      <c r="F144" s="79" t="s">
        <v>685</v>
      </c>
      <c r="G144" s="167">
        <v>28.98</v>
      </c>
      <c r="H144" s="167">
        <v>31.83</v>
      </c>
      <c r="I144" s="124">
        <f t="shared" si="30"/>
        <v>707.4</v>
      </c>
      <c r="J144" s="124">
        <f t="shared" si="31"/>
        <v>776.97</v>
      </c>
    </row>
    <row r="145" spans="1:10" ht="33.75">
      <c r="A145" s="77" t="s">
        <v>198</v>
      </c>
      <c r="B145" s="77" t="s">
        <v>686</v>
      </c>
      <c r="C145" s="78" t="s">
        <v>210</v>
      </c>
      <c r="D145" s="76" t="s">
        <v>687</v>
      </c>
      <c r="E145" s="78" t="s">
        <v>514</v>
      </c>
      <c r="F145" s="79" t="s">
        <v>688</v>
      </c>
      <c r="G145" s="167">
        <v>120.95</v>
      </c>
      <c r="H145" s="167">
        <v>125.87</v>
      </c>
      <c r="I145" s="124">
        <f t="shared" si="30"/>
        <v>15540.86</v>
      </c>
      <c r="J145" s="124">
        <f t="shared" si="31"/>
        <v>16173.03</v>
      </c>
    </row>
    <row r="146" spans="1:10">
      <c r="A146" s="77" t="s">
        <v>202</v>
      </c>
      <c r="B146" s="77" t="s">
        <v>689</v>
      </c>
      <c r="C146" s="78" t="s">
        <v>211</v>
      </c>
      <c r="D146" s="76" t="s">
        <v>690</v>
      </c>
      <c r="E146" s="78" t="s">
        <v>514</v>
      </c>
      <c r="F146" s="79" t="s">
        <v>691</v>
      </c>
      <c r="G146" s="167">
        <v>117.25</v>
      </c>
      <c r="H146" s="167">
        <v>123.28</v>
      </c>
      <c r="I146" s="124">
        <f t="shared" si="30"/>
        <v>6059.48</v>
      </c>
      <c r="J146" s="124">
        <f t="shared" si="31"/>
        <v>6371.11</v>
      </c>
    </row>
    <row r="147" spans="1:10" ht="22.5">
      <c r="A147" s="77" t="s">
        <v>203</v>
      </c>
      <c r="B147" s="77" t="s">
        <v>692</v>
      </c>
      <c r="C147" s="78" t="s">
        <v>212</v>
      </c>
      <c r="D147" s="76" t="s">
        <v>693</v>
      </c>
      <c r="E147" s="78" t="s">
        <v>24</v>
      </c>
      <c r="F147" s="79" t="s">
        <v>694</v>
      </c>
      <c r="G147" s="167">
        <v>97.28</v>
      </c>
      <c r="H147" s="167">
        <v>99.53</v>
      </c>
      <c r="I147" s="124">
        <f t="shared" si="30"/>
        <v>311.29000000000002</v>
      </c>
      <c r="J147" s="124">
        <f t="shared" si="31"/>
        <v>318.49</v>
      </c>
    </row>
    <row r="148" spans="1:10" ht="22.5">
      <c r="A148" s="77" t="s">
        <v>204</v>
      </c>
      <c r="B148" s="77" t="s">
        <v>695</v>
      </c>
      <c r="C148" s="78" t="s">
        <v>213</v>
      </c>
      <c r="D148" s="76" t="s">
        <v>696</v>
      </c>
      <c r="E148" s="78" t="s">
        <v>24</v>
      </c>
      <c r="F148" s="79" t="s">
        <v>697</v>
      </c>
      <c r="G148" s="167">
        <v>61.52</v>
      </c>
      <c r="H148" s="167">
        <v>64.680000000000007</v>
      </c>
      <c r="I148" s="124">
        <f t="shared" si="30"/>
        <v>6235.05</v>
      </c>
      <c r="J148" s="124">
        <f t="shared" si="31"/>
        <v>6555.31</v>
      </c>
    </row>
    <row r="149" spans="1:10" ht="22.5">
      <c r="A149" s="77" t="s">
        <v>205</v>
      </c>
      <c r="B149" s="77" t="s">
        <v>698</v>
      </c>
      <c r="C149" s="78" t="s">
        <v>214</v>
      </c>
      <c r="D149" s="76" t="s">
        <v>699</v>
      </c>
      <c r="E149" s="78" t="s">
        <v>514</v>
      </c>
      <c r="F149" s="79" t="s">
        <v>700</v>
      </c>
      <c r="G149" s="167">
        <v>34.61</v>
      </c>
      <c r="H149" s="167">
        <v>37.43</v>
      </c>
      <c r="I149" s="124">
        <f t="shared" si="30"/>
        <v>14291.85</v>
      </c>
      <c r="J149" s="124">
        <f t="shared" si="31"/>
        <v>15456.34</v>
      </c>
    </row>
    <row r="150" spans="1:10" ht="22.5">
      <c r="A150" s="77" t="s">
        <v>206</v>
      </c>
      <c r="B150" s="77" t="s">
        <v>701</v>
      </c>
      <c r="C150" s="78" t="s">
        <v>215</v>
      </c>
      <c r="D150" s="76" t="s">
        <v>702</v>
      </c>
      <c r="E150" s="78" t="s">
        <v>514</v>
      </c>
      <c r="F150" s="79" t="s">
        <v>703</v>
      </c>
      <c r="G150" s="167">
        <v>75</v>
      </c>
      <c r="H150" s="167">
        <v>75</v>
      </c>
      <c r="I150" s="124">
        <f t="shared" si="30"/>
        <v>6727.5</v>
      </c>
      <c r="J150" s="124">
        <f t="shared" si="31"/>
        <v>6727.5</v>
      </c>
    </row>
    <row r="151" spans="1:10" ht="22.5">
      <c r="A151" s="77" t="s">
        <v>207</v>
      </c>
      <c r="B151" s="77" t="s">
        <v>704</v>
      </c>
      <c r="C151" s="78" t="s">
        <v>216</v>
      </c>
      <c r="D151" s="76" t="s">
        <v>705</v>
      </c>
      <c r="E151" s="78" t="s">
        <v>24</v>
      </c>
      <c r="F151" s="79" t="s">
        <v>557</v>
      </c>
      <c r="G151" s="167">
        <v>115.66</v>
      </c>
      <c r="H151" s="167">
        <v>118.39</v>
      </c>
      <c r="I151" s="124">
        <f t="shared" si="30"/>
        <v>346.98</v>
      </c>
      <c r="J151" s="124">
        <f t="shared" si="31"/>
        <v>355.17</v>
      </c>
    </row>
    <row r="152" spans="1:10" ht="22.5">
      <c r="A152" s="77" t="s">
        <v>208</v>
      </c>
      <c r="B152" s="77" t="s">
        <v>706</v>
      </c>
      <c r="C152" s="78" t="s">
        <v>217</v>
      </c>
      <c r="D152" s="76" t="s">
        <v>707</v>
      </c>
      <c r="E152" s="78" t="s">
        <v>24</v>
      </c>
      <c r="F152" s="79" t="s">
        <v>708</v>
      </c>
      <c r="G152" s="167">
        <v>328.62</v>
      </c>
      <c r="H152" s="167">
        <v>328.62</v>
      </c>
      <c r="I152" s="124">
        <f t="shared" si="30"/>
        <v>591.51</v>
      </c>
      <c r="J152" s="124">
        <f t="shared" si="31"/>
        <v>591.51</v>
      </c>
    </row>
    <row r="153" spans="1:10" ht="3.75" customHeight="1">
      <c r="A153" s="34"/>
      <c r="B153" s="34"/>
      <c r="C153" s="34"/>
      <c r="D153" s="34"/>
      <c r="E153" s="34"/>
      <c r="F153" s="35"/>
      <c r="G153" s="35"/>
      <c r="H153" s="35"/>
      <c r="I153" s="36"/>
      <c r="J153" s="33"/>
    </row>
    <row r="154" spans="1:10">
      <c r="A154" s="23" t="s">
        <v>209</v>
      </c>
      <c r="B154" s="24"/>
      <c r="C154" s="24"/>
      <c r="D154" s="24"/>
      <c r="E154" s="25"/>
      <c r="F154" s="26"/>
      <c r="G154" s="27"/>
      <c r="H154" s="28" t="s">
        <v>11</v>
      </c>
      <c r="I154" s="29">
        <f>SUM(I155:I158)</f>
        <v>304146.38</v>
      </c>
      <c r="J154" s="29">
        <f>SUM(J155:J158)</f>
        <v>308955.3</v>
      </c>
    </row>
    <row r="155" spans="1:10" ht="45">
      <c r="A155" s="77" t="s">
        <v>218</v>
      </c>
      <c r="B155" s="77" t="s">
        <v>709</v>
      </c>
      <c r="C155" s="78" t="s">
        <v>224</v>
      </c>
      <c r="D155" s="76" t="s">
        <v>710</v>
      </c>
      <c r="E155" s="78" t="s">
        <v>514</v>
      </c>
      <c r="F155" s="79" t="s">
        <v>711</v>
      </c>
      <c r="G155" s="167">
        <v>1091.4000000000001</v>
      </c>
      <c r="H155" s="167">
        <v>1107.1199999999999</v>
      </c>
      <c r="I155" s="124">
        <f t="shared" ref="I155" si="32">TRUNC(F155*G155,2)</f>
        <v>289002.71999999997</v>
      </c>
      <c r="J155" s="124">
        <f t="shared" ref="J155" si="33">TRUNC(F155*H155,2)</f>
        <v>293165.37</v>
      </c>
    </row>
    <row r="156" spans="1:10" ht="33.75">
      <c r="A156" s="77" t="s">
        <v>219</v>
      </c>
      <c r="B156" s="77" t="s">
        <v>712</v>
      </c>
      <c r="C156" s="78" t="s">
        <v>225</v>
      </c>
      <c r="D156" s="76" t="s">
        <v>713</v>
      </c>
      <c r="E156" s="78" t="s">
        <v>514</v>
      </c>
      <c r="F156" s="79" t="s">
        <v>714</v>
      </c>
      <c r="G156" s="167">
        <v>102.26</v>
      </c>
      <c r="H156" s="167">
        <v>106.64</v>
      </c>
      <c r="I156" s="124">
        <f t="shared" ref="I156:I158" si="34">TRUNC(F156*G156,2)</f>
        <v>997.03</v>
      </c>
      <c r="J156" s="124">
        <f t="shared" ref="J156:J158" si="35">TRUNC(F156*H156,2)</f>
        <v>1039.74</v>
      </c>
    </row>
    <row r="157" spans="1:10" ht="22.5">
      <c r="A157" s="77" t="s">
        <v>220</v>
      </c>
      <c r="B157" s="77">
        <v>94995</v>
      </c>
      <c r="C157" s="126">
        <v>94995</v>
      </c>
      <c r="D157" s="76" t="s">
        <v>715</v>
      </c>
      <c r="E157" s="78" t="s">
        <v>514</v>
      </c>
      <c r="F157" s="125" t="s">
        <v>716</v>
      </c>
      <c r="G157" s="167">
        <v>90.15</v>
      </c>
      <c r="H157" s="167">
        <v>91.34</v>
      </c>
      <c r="I157" s="124">
        <f t="shared" si="34"/>
        <v>7856.57</v>
      </c>
      <c r="J157" s="124">
        <f t="shared" si="35"/>
        <v>7960.28</v>
      </c>
    </row>
    <row r="158" spans="1:10" ht="33.75">
      <c r="A158" s="77" t="s">
        <v>221</v>
      </c>
      <c r="B158" s="77" t="s">
        <v>717</v>
      </c>
      <c r="C158" s="78" t="s">
        <v>226</v>
      </c>
      <c r="D158" s="76" t="s">
        <v>718</v>
      </c>
      <c r="E158" s="78" t="s">
        <v>24</v>
      </c>
      <c r="F158" s="79" t="s">
        <v>625</v>
      </c>
      <c r="G158" s="167">
        <v>115.52</v>
      </c>
      <c r="H158" s="167">
        <v>124.7</v>
      </c>
      <c r="I158" s="124">
        <f t="shared" si="34"/>
        <v>6290.06</v>
      </c>
      <c r="J158" s="124">
        <f t="shared" si="35"/>
        <v>6789.91</v>
      </c>
    </row>
    <row r="159" spans="1:10" ht="3.75" customHeight="1">
      <c r="A159" s="34"/>
      <c r="B159" s="34"/>
      <c r="C159" s="34"/>
      <c r="D159" s="34"/>
      <c r="E159" s="34"/>
      <c r="F159" s="35"/>
      <c r="G159" s="35"/>
      <c r="H159" s="35"/>
      <c r="I159" s="36"/>
      <c r="J159" s="33"/>
    </row>
    <row r="160" spans="1:10">
      <c r="A160" s="23" t="s">
        <v>222</v>
      </c>
      <c r="B160" s="24"/>
      <c r="C160" s="24"/>
      <c r="D160" s="24"/>
      <c r="E160" s="25"/>
      <c r="F160" s="26"/>
      <c r="G160" s="27"/>
      <c r="H160" s="28" t="s">
        <v>11</v>
      </c>
      <c r="I160" s="29">
        <f>SUM(I161:I172)</f>
        <v>99316.050000000017</v>
      </c>
      <c r="J160" s="29">
        <f>SUM(J161:J172)</f>
        <v>103589.93000000001</v>
      </c>
    </row>
    <row r="161" spans="1:10" ht="22.5">
      <c r="A161" s="77" t="s">
        <v>223</v>
      </c>
      <c r="B161" s="77">
        <v>92580</v>
      </c>
      <c r="C161" s="126">
        <v>92580</v>
      </c>
      <c r="D161" s="76" t="s">
        <v>719</v>
      </c>
      <c r="E161" s="78" t="s">
        <v>514</v>
      </c>
      <c r="F161" s="125" t="s">
        <v>720</v>
      </c>
      <c r="G161" s="167">
        <v>53.98</v>
      </c>
      <c r="H161" s="167">
        <v>55.28</v>
      </c>
      <c r="I161" s="124">
        <f t="shared" ref="I161" si="36">TRUNC(F161*G161,2)</f>
        <v>6663.83</v>
      </c>
      <c r="J161" s="124">
        <f t="shared" ref="J161" si="37">TRUNC(F161*H161,2)</f>
        <v>6824.31</v>
      </c>
    </row>
    <row r="162" spans="1:10" ht="45">
      <c r="A162" s="77" t="s">
        <v>227</v>
      </c>
      <c r="B162" s="77" t="s">
        <v>721</v>
      </c>
      <c r="C162" s="78" t="s">
        <v>240</v>
      </c>
      <c r="D162" s="76" t="s">
        <v>722</v>
      </c>
      <c r="E162" s="78" t="s">
        <v>514</v>
      </c>
      <c r="F162" s="79" t="s">
        <v>720</v>
      </c>
      <c r="G162" s="167">
        <v>168.84</v>
      </c>
      <c r="H162" s="167">
        <v>171.44</v>
      </c>
      <c r="I162" s="124">
        <f t="shared" ref="I162:I172" si="38">TRUNC(F162*G162,2)</f>
        <v>20843.29</v>
      </c>
      <c r="J162" s="124">
        <f t="shared" ref="J162:J172" si="39">TRUNC(F162*H162,2)</f>
        <v>21164.26</v>
      </c>
    </row>
    <row r="163" spans="1:10" ht="22.5">
      <c r="A163" s="77" t="s">
        <v>228</v>
      </c>
      <c r="B163" s="77" t="s">
        <v>723</v>
      </c>
      <c r="C163" s="78" t="s">
        <v>241</v>
      </c>
      <c r="D163" s="76" t="s">
        <v>724</v>
      </c>
      <c r="E163" s="78" t="s">
        <v>514</v>
      </c>
      <c r="F163" s="79" t="s">
        <v>725</v>
      </c>
      <c r="G163" s="167">
        <v>64.959999999999994</v>
      </c>
      <c r="H163" s="167">
        <v>72.2</v>
      </c>
      <c r="I163" s="124">
        <f t="shared" si="38"/>
        <v>12989.4</v>
      </c>
      <c r="J163" s="124">
        <f t="shared" si="39"/>
        <v>14437.11</v>
      </c>
    </row>
    <row r="164" spans="1:10">
      <c r="A164" s="77" t="s">
        <v>229</v>
      </c>
      <c r="B164" s="77">
        <v>563</v>
      </c>
      <c r="C164" s="78">
        <v>563</v>
      </c>
      <c r="D164" s="76" t="s">
        <v>726</v>
      </c>
      <c r="E164" s="78" t="s">
        <v>5</v>
      </c>
      <c r="F164" s="125" t="s">
        <v>727</v>
      </c>
      <c r="G164" s="167">
        <v>5</v>
      </c>
      <c r="H164" s="167">
        <v>5</v>
      </c>
      <c r="I164" s="124">
        <f t="shared" si="38"/>
        <v>16000</v>
      </c>
      <c r="J164" s="124">
        <f t="shared" si="39"/>
        <v>16000</v>
      </c>
    </row>
    <row r="165" spans="1:10">
      <c r="A165" s="77" t="s">
        <v>230</v>
      </c>
      <c r="B165" s="77" t="s">
        <v>728</v>
      </c>
      <c r="C165" s="78" t="s">
        <v>242</v>
      </c>
      <c r="D165" s="76" t="s">
        <v>729</v>
      </c>
      <c r="E165" s="78" t="s">
        <v>24</v>
      </c>
      <c r="F165" s="79" t="s">
        <v>730</v>
      </c>
      <c r="G165" s="167">
        <v>160.41999999999999</v>
      </c>
      <c r="H165" s="167">
        <v>170.25</v>
      </c>
      <c r="I165" s="124">
        <f t="shared" si="38"/>
        <v>29388.94</v>
      </c>
      <c r="J165" s="124">
        <f t="shared" si="39"/>
        <v>31189.8</v>
      </c>
    </row>
    <row r="166" spans="1:10">
      <c r="A166" s="77" t="s">
        <v>231</v>
      </c>
      <c r="B166" s="77" t="s">
        <v>731</v>
      </c>
      <c r="C166" s="78" t="s">
        <v>244</v>
      </c>
      <c r="D166" s="76" t="s">
        <v>732</v>
      </c>
      <c r="E166" s="78" t="s">
        <v>5</v>
      </c>
      <c r="F166" s="79" t="s">
        <v>508</v>
      </c>
      <c r="G166" s="167">
        <v>3706.3</v>
      </c>
      <c r="H166" s="167">
        <v>3905.05</v>
      </c>
      <c r="I166" s="124">
        <f t="shared" si="38"/>
        <v>3706.3</v>
      </c>
      <c r="J166" s="124">
        <f t="shared" si="39"/>
        <v>3905.05</v>
      </c>
    </row>
    <row r="167" spans="1:10" ht="33.75">
      <c r="A167" s="77" t="s">
        <v>232</v>
      </c>
      <c r="B167" s="77" t="s">
        <v>733</v>
      </c>
      <c r="C167" s="78" t="s">
        <v>243</v>
      </c>
      <c r="D167" s="76" t="s">
        <v>734</v>
      </c>
      <c r="E167" s="78" t="s">
        <v>514</v>
      </c>
      <c r="F167" s="79" t="s">
        <v>735</v>
      </c>
      <c r="G167" s="167">
        <v>122.54</v>
      </c>
      <c r="H167" s="167">
        <v>128.84</v>
      </c>
      <c r="I167" s="124">
        <f t="shared" si="38"/>
        <v>2208.17</v>
      </c>
      <c r="J167" s="124">
        <f t="shared" si="39"/>
        <v>2321.69</v>
      </c>
    </row>
    <row r="168" spans="1:10" ht="22.5">
      <c r="A168" s="77" t="s">
        <v>233</v>
      </c>
      <c r="B168" s="77" t="s">
        <v>736</v>
      </c>
      <c r="C168" s="78" t="s">
        <v>245</v>
      </c>
      <c r="D168" s="76" t="s">
        <v>737</v>
      </c>
      <c r="E168" s="78" t="s">
        <v>514</v>
      </c>
      <c r="F168" s="79" t="s">
        <v>735</v>
      </c>
      <c r="G168" s="167">
        <v>47.35</v>
      </c>
      <c r="H168" s="167">
        <v>49.44</v>
      </c>
      <c r="I168" s="124">
        <f t="shared" si="38"/>
        <v>853.24</v>
      </c>
      <c r="J168" s="124">
        <f t="shared" si="39"/>
        <v>890.9</v>
      </c>
    </row>
    <row r="169" spans="1:10" ht="22.5">
      <c r="A169" s="77" t="s">
        <v>234</v>
      </c>
      <c r="B169" s="77" t="s">
        <v>738</v>
      </c>
      <c r="C169" s="78" t="s">
        <v>246</v>
      </c>
      <c r="D169" s="76" t="s">
        <v>739</v>
      </c>
      <c r="E169" s="78" t="s">
        <v>514</v>
      </c>
      <c r="F169" s="79" t="s">
        <v>735</v>
      </c>
      <c r="G169" s="167">
        <v>131.44999999999999</v>
      </c>
      <c r="H169" s="167">
        <v>137.19</v>
      </c>
      <c r="I169" s="124">
        <f t="shared" si="38"/>
        <v>2368.7199999999998</v>
      </c>
      <c r="J169" s="124">
        <f t="shared" si="39"/>
        <v>2472.16</v>
      </c>
    </row>
    <row r="170" spans="1:10">
      <c r="A170" s="77" t="s">
        <v>235</v>
      </c>
      <c r="B170" s="77" t="s">
        <v>740</v>
      </c>
      <c r="C170" s="78" t="s">
        <v>247</v>
      </c>
      <c r="D170" s="76" t="s">
        <v>741</v>
      </c>
      <c r="E170" s="78" t="s">
        <v>24</v>
      </c>
      <c r="F170" s="79" t="s">
        <v>742</v>
      </c>
      <c r="G170" s="167">
        <v>32.96</v>
      </c>
      <c r="H170" s="167">
        <v>35.69</v>
      </c>
      <c r="I170" s="124">
        <f t="shared" si="38"/>
        <v>56.03</v>
      </c>
      <c r="J170" s="124">
        <f t="shared" si="39"/>
        <v>60.67</v>
      </c>
    </row>
    <row r="171" spans="1:10">
      <c r="A171" s="77" t="s">
        <v>236</v>
      </c>
      <c r="B171" s="77" t="s">
        <v>743</v>
      </c>
      <c r="C171" s="78" t="s">
        <v>248</v>
      </c>
      <c r="D171" s="76" t="s">
        <v>744</v>
      </c>
      <c r="E171" s="78" t="s">
        <v>24</v>
      </c>
      <c r="F171" s="79" t="s">
        <v>745</v>
      </c>
      <c r="G171" s="167">
        <v>96.56</v>
      </c>
      <c r="H171" s="167">
        <v>102.78</v>
      </c>
      <c r="I171" s="124">
        <f t="shared" si="38"/>
        <v>1023.53</v>
      </c>
      <c r="J171" s="124">
        <f t="shared" si="39"/>
        <v>1089.46</v>
      </c>
    </row>
    <row r="172" spans="1:10" ht="33.75">
      <c r="A172" s="77" t="s">
        <v>237</v>
      </c>
      <c r="B172" s="77" t="s">
        <v>746</v>
      </c>
      <c r="C172" s="78" t="s">
        <v>249</v>
      </c>
      <c r="D172" s="76" t="s">
        <v>747</v>
      </c>
      <c r="E172" s="78" t="s">
        <v>514</v>
      </c>
      <c r="F172" s="79" t="s">
        <v>748</v>
      </c>
      <c r="G172" s="167">
        <v>669.71</v>
      </c>
      <c r="H172" s="167">
        <v>673.86</v>
      </c>
      <c r="I172" s="124">
        <f t="shared" si="38"/>
        <v>3214.6</v>
      </c>
      <c r="J172" s="124">
        <f t="shared" si="39"/>
        <v>3234.52</v>
      </c>
    </row>
    <row r="173" spans="1:10" ht="3.75" customHeight="1">
      <c r="A173" s="34"/>
      <c r="B173" s="34"/>
      <c r="C173" s="34"/>
      <c r="D173" s="34"/>
      <c r="E173" s="34"/>
      <c r="F173" s="35"/>
      <c r="G173" s="35"/>
      <c r="H173" s="35"/>
      <c r="I173" s="36"/>
      <c r="J173" s="33"/>
    </row>
    <row r="174" spans="1:10">
      <c r="A174" s="23" t="s">
        <v>239</v>
      </c>
      <c r="B174" s="24"/>
      <c r="C174" s="24"/>
      <c r="D174" s="24"/>
      <c r="E174" s="25"/>
      <c r="F174" s="26"/>
      <c r="G174" s="27"/>
      <c r="H174" s="28" t="s">
        <v>11</v>
      </c>
      <c r="I174" s="29">
        <f>SUM(I175:I204)</f>
        <v>176578.59999999995</v>
      </c>
      <c r="J174" s="29">
        <f>SUM(J175:J204)</f>
        <v>183635.58999999994</v>
      </c>
    </row>
    <row r="175" spans="1:10" ht="33.75">
      <c r="A175" s="77" t="s">
        <v>238</v>
      </c>
      <c r="B175" s="77" t="s">
        <v>749</v>
      </c>
      <c r="C175" s="78" t="s">
        <v>284</v>
      </c>
      <c r="D175" s="76" t="s">
        <v>750</v>
      </c>
      <c r="E175" s="78" t="s">
        <v>24</v>
      </c>
      <c r="F175" s="79" t="s">
        <v>751</v>
      </c>
      <c r="G175" s="167">
        <v>491.5</v>
      </c>
      <c r="H175" s="167">
        <v>522.13</v>
      </c>
      <c r="I175" s="124">
        <f t="shared" ref="I175" si="40">TRUNC(F175*G175,2)</f>
        <v>10331.33</v>
      </c>
      <c r="J175" s="124">
        <f t="shared" ref="J175" si="41">TRUNC(F175*H175,2)</f>
        <v>10975.17</v>
      </c>
    </row>
    <row r="176" spans="1:10" ht="22.5">
      <c r="A176" s="77" t="s">
        <v>250</v>
      </c>
      <c r="B176" s="77" t="s">
        <v>752</v>
      </c>
      <c r="C176" s="78" t="s">
        <v>285</v>
      </c>
      <c r="D176" s="76" t="s">
        <v>753</v>
      </c>
      <c r="E176" s="78" t="s">
        <v>5</v>
      </c>
      <c r="F176" s="79" t="s">
        <v>511</v>
      </c>
      <c r="G176" s="167">
        <v>951.65</v>
      </c>
      <c r="H176" s="167">
        <v>1005.22</v>
      </c>
      <c r="I176" s="124">
        <f t="shared" ref="I176:I204" si="42">TRUNC(F176*G176,2)</f>
        <v>1903.3</v>
      </c>
      <c r="J176" s="124">
        <f t="shared" ref="J176:J204" si="43">TRUNC(F176*H176,2)</f>
        <v>2010.44</v>
      </c>
    </row>
    <row r="177" spans="1:10" ht="22.5">
      <c r="A177" s="77" t="s">
        <v>251</v>
      </c>
      <c r="B177" s="77" t="s">
        <v>754</v>
      </c>
      <c r="C177" s="78" t="s">
        <v>286</v>
      </c>
      <c r="D177" s="76" t="s">
        <v>755</v>
      </c>
      <c r="E177" s="78" t="s">
        <v>5</v>
      </c>
      <c r="F177" s="79" t="s">
        <v>605</v>
      </c>
      <c r="G177" s="167">
        <v>880.84</v>
      </c>
      <c r="H177" s="167">
        <v>930.89</v>
      </c>
      <c r="I177" s="124">
        <f t="shared" si="42"/>
        <v>11450.92</v>
      </c>
      <c r="J177" s="124">
        <f t="shared" si="43"/>
        <v>12101.57</v>
      </c>
    </row>
    <row r="178" spans="1:10" ht="33.75">
      <c r="A178" s="77" t="s">
        <v>252</v>
      </c>
      <c r="B178" s="77" t="s">
        <v>756</v>
      </c>
      <c r="C178" s="78" t="s">
        <v>287</v>
      </c>
      <c r="D178" s="76" t="s">
        <v>757</v>
      </c>
      <c r="E178" s="78" t="s">
        <v>5</v>
      </c>
      <c r="F178" s="79" t="s">
        <v>605</v>
      </c>
      <c r="G178" s="167">
        <v>108.46</v>
      </c>
      <c r="H178" s="167">
        <v>108.46</v>
      </c>
      <c r="I178" s="124">
        <f t="shared" si="42"/>
        <v>1409.98</v>
      </c>
      <c r="J178" s="124">
        <f t="shared" si="43"/>
        <v>1409.98</v>
      </c>
    </row>
    <row r="179" spans="1:10">
      <c r="A179" s="77" t="s">
        <v>253</v>
      </c>
      <c r="B179" s="77" t="s">
        <v>758</v>
      </c>
      <c r="C179" s="78" t="s">
        <v>288</v>
      </c>
      <c r="D179" s="76" t="s">
        <v>759</v>
      </c>
      <c r="E179" s="78" t="s">
        <v>514</v>
      </c>
      <c r="F179" s="79" t="s">
        <v>760</v>
      </c>
      <c r="G179" s="167">
        <v>140.13</v>
      </c>
      <c r="H179" s="167">
        <v>142.49</v>
      </c>
      <c r="I179" s="124">
        <f t="shared" si="42"/>
        <v>473.63</v>
      </c>
      <c r="J179" s="124">
        <f t="shared" si="43"/>
        <v>481.61</v>
      </c>
    </row>
    <row r="180" spans="1:10">
      <c r="A180" s="77" t="s">
        <v>254</v>
      </c>
      <c r="B180" s="77" t="s">
        <v>761</v>
      </c>
      <c r="C180" s="78" t="s">
        <v>289</v>
      </c>
      <c r="D180" s="76" t="s">
        <v>762</v>
      </c>
      <c r="E180" s="78" t="s">
        <v>514</v>
      </c>
      <c r="F180" s="79" t="s">
        <v>763</v>
      </c>
      <c r="G180" s="167">
        <v>565.09</v>
      </c>
      <c r="H180" s="167">
        <v>590.79999999999995</v>
      </c>
      <c r="I180" s="124">
        <f t="shared" si="42"/>
        <v>1706.57</v>
      </c>
      <c r="J180" s="124">
        <f t="shared" si="43"/>
        <v>1784.21</v>
      </c>
    </row>
    <row r="181" spans="1:10">
      <c r="A181" s="77" t="s">
        <v>255</v>
      </c>
      <c r="B181" s="77" t="s">
        <v>764</v>
      </c>
      <c r="C181" s="78" t="s">
        <v>290</v>
      </c>
      <c r="D181" s="76" t="s">
        <v>765</v>
      </c>
      <c r="E181" s="78" t="s">
        <v>5</v>
      </c>
      <c r="F181" s="79" t="s">
        <v>766</v>
      </c>
      <c r="G181" s="167">
        <v>63.74</v>
      </c>
      <c r="H181" s="167">
        <v>64.349999999999994</v>
      </c>
      <c r="I181" s="124">
        <f t="shared" si="42"/>
        <v>1657.24</v>
      </c>
      <c r="J181" s="124">
        <f t="shared" si="43"/>
        <v>1673.1</v>
      </c>
    </row>
    <row r="182" spans="1:10" ht="22.5">
      <c r="A182" s="77" t="s">
        <v>256</v>
      </c>
      <c r="B182" s="77" t="s">
        <v>767</v>
      </c>
      <c r="C182" s="78" t="s">
        <v>291</v>
      </c>
      <c r="D182" s="76" t="s">
        <v>768</v>
      </c>
      <c r="E182" s="78" t="s">
        <v>5</v>
      </c>
      <c r="F182" s="79" t="s">
        <v>766</v>
      </c>
      <c r="G182" s="167">
        <v>114.59</v>
      </c>
      <c r="H182" s="167">
        <v>116.11</v>
      </c>
      <c r="I182" s="124">
        <f t="shared" si="42"/>
        <v>2979.34</v>
      </c>
      <c r="J182" s="124">
        <f t="shared" si="43"/>
        <v>3018.86</v>
      </c>
    </row>
    <row r="183" spans="1:10" ht="22.5">
      <c r="A183" s="77" t="s">
        <v>257</v>
      </c>
      <c r="B183" s="77" t="s">
        <v>769</v>
      </c>
      <c r="C183" s="78" t="s">
        <v>292</v>
      </c>
      <c r="D183" s="76" t="s">
        <v>770</v>
      </c>
      <c r="E183" s="78" t="s">
        <v>5</v>
      </c>
      <c r="F183" s="79" t="s">
        <v>771</v>
      </c>
      <c r="G183" s="167">
        <v>1390.18</v>
      </c>
      <c r="H183" s="167">
        <v>1461.67</v>
      </c>
      <c r="I183" s="124">
        <f t="shared" si="42"/>
        <v>26413.42</v>
      </c>
      <c r="J183" s="124">
        <f t="shared" si="43"/>
        <v>27771.73</v>
      </c>
    </row>
    <row r="184" spans="1:10" ht="22.5">
      <c r="A184" s="77" t="s">
        <v>258</v>
      </c>
      <c r="B184" s="77" t="s">
        <v>772</v>
      </c>
      <c r="C184" s="78" t="s">
        <v>293</v>
      </c>
      <c r="D184" s="76" t="s">
        <v>773</v>
      </c>
      <c r="E184" s="78" t="s">
        <v>5</v>
      </c>
      <c r="F184" s="79" t="s">
        <v>774</v>
      </c>
      <c r="G184" s="167">
        <v>1725.66</v>
      </c>
      <c r="H184" s="167">
        <v>1805.99</v>
      </c>
      <c r="I184" s="124">
        <f t="shared" si="42"/>
        <v>36238.86</v>
      </c>
      <c r="J184" s="124">
        <f t="shared" si="43"/>
        <v>37925.79</v>
      </c>
    </row>
    <row r="185" spans="1:10" ht="33.75">
      <c r="A185" s="77" t="s">
        <v>259</v>
      </c>
      <c r="B185" s="77" t="s">
        <v>481</v>
      </c>
      <c r="C185" s="78" t="s">
        <v>294</v>
      </c>
      <c r="D185" s="76" t="s">
        <v>482</v>
      </c>
      <c r="E185" s="78" t="s">
        <v>5</v>
      </c>
      <c r="F185" s="79" t="s">
        <v>557</v>
      </c>
      <c r="G185" s="167">
        <v>47.17</v>
      </c>
      <c r="H185" s="167">
        <v>52.42</v>
      </c>
      <c r="I185" s="124">
        <f t="shared" si="42"/>
        <v>141.51</v>
      </c>
      <c r="J185" s="124">
        <f t="shared" si="43"/>
        <v>157.26</v>
      </c>
    </row>
    <row r="186" spans="1:10" ht="45">
      <c r="A186" s="77" t="s">
        <v>260</v>
      </c>
      <c r="B186" s="77" t="s">
        <v>775</v>
      </c>
      <c r="C186" s="78" t="s">
        <v>478</v>
      </c>
      <c r="D186" s="76" t="s">
        <v>776</v>
      </c>
      <c r="E186" s="78" t="s">
        <v>514</v>
      </c>
      <c r="F186" s="79" t="s">
        <v>777</v>
      </c>
      <c r="G186" s="167">
        <v>1124.26</v>
      </c>
      <c r="H186" s="167">
        <v>1124.5</v>
      </c>
      <c r="I186" s="124">
        <f t="shared" si="42"/>
        <v>8263.31</v>
      </c>
      <c r="J186" s="124">
        <f t="shared" si="43"/>
        <v>8265.07</v>
      </c>
    </row>
    <row r="187" spans="1:10">
      <c r="A187" s="77" t="s">
        <v>261</v>
      </c>
      <c r="B187" s="77" t="s">
        <v>778</v>
      </c>
      <c r="C187" s="78" t="s">
        <v>295</v>
      </c>
      <c r="D187" s="76" t="s">
        <v>779</v>
      </c>
      <c r="E187" s="78" t="s">
        <v>5</v>
      </c>
      <c r="F187" s="79" t="s">
        <v>511</v>
      </c>
      <c r="G187" s="167">
        <v>50.13</v>
      </c>
      <c r="H187" s="167">
        <v>50.13</v>
      </c>
      <c r="I187" s="124">
        <f t="shared" si="42"/>
        <v>100.26</v>
      </c>
      <c r="J187" s="124">
        <f t="shared" si="43"/>
        <v>100.26</v>
      </c>
    </row>
    <row r="188" spans="1:10" ht="22.5">
      <c r="A188" s="77" t="s">
        <v>262</v>
      </c>
      <c r="B188" s="77" t="s">
        <v>780</v>
      </c>
      <c r="C188" s="78" t="s">
        <v>296</v>
      </c>
      <c r="D188" s="76" t="s">
        <v>781</v>
      </c>
      <c r="E188" s="78" t="s">
        <v>5</v>
      </c>
      <c r="F188" s="79" t="s">
        <v>782</v>
      </c>
      <c r="G188" s="167">
        <v>899.41</v>
      </c>
      <c r="H188" s="167">
        <v>947.52</v>
      </c>
      <c r="I188" s="124">
        <f t="shared" si="42"/>
        <v>7195.28</v>
      </c>
      <c r="J188" s="124">
        <f t="shared" si="43"/>
        <v>7580.16</v>
      </c>
    </row>
    <row r="189" spans="1:10" ht="45">
      <c r="A189" s="77" t="s">
        <v>263</v>
      </c>
      <c r="B189" s="77" t="s">
        <v>783</v>
      </c>
      <c r="C189" s="78" t="s">
        <v>297</v>
      </c>
      <c r="D189" s="76" t="s">
        <v>784</v>
      </c>
      <c r="E189" s="78" t="s">
        <v>5</v>
      </c>
      <c r="F189" s="79" t="s">
        <v>782</v>
      </c>
      <c r="G189" s="167">
        <v>762.89</v>
      </c>
      <c r="H189" s="167">
        <v>762.89</v>
      </c>
      <c r="I189" s="124">
        <f t="shared" si="42"/>
        <v>6103.12</v>
      </c>
      <c r="J189" s="124">
        <f t="shared" si="43"/>
        <v>6103.12</v>
      </c>
    </row>
    <row r="190" spans="1:10" ht="22.5">
      <c r="A190" s="77" t="s">
        <v>264</v>
      </c>
      <c r="B190" s="77" t="s">
        <v>785</v>
      </c>
      <c r="C190" s="78" t="s">
        <v>298</v>
      </c>
      <c r="D190" s="76" t="s">
        <v>786</v>
      </c>
      <c r="E190" s="78" t="s">
        <v>514</v>
      </c>
      <c r="F190" s="79" t="s">
        <v>787</v>
      </c>
      <c r="G190" s="167">
        <v>1327.18</v>
      </c>
      <c r="H190" s="167">
        <v>1343.59</v>
      </c>
      <c r="I190" s="124">
        <f t="shared" si="42"/>
        <v>995.38</v>
      </c>
      <c r="J190" s="124">
        <f t="shared" si="43"/>
        <v>1007.69</v>
      </c>
    </row>
    <row r="191" spans="1:10" ht="22.5">
      <c r="A191" s="77" t="s">
        <v>265</v>
      </c>
      <c r="B191" s="77" t="s">
        <v>788</v>
      </c>
      <c r="C191" s="78" t="s">
        <v>299</v>
      </c>
      <c r="D191" s="76" t="s">
        <v>789</v>
      </c>
      <c r="E191" s="78" t="s">
        <v>514</v>
      </c>
      <c r="F191" s="79" t="s">
        <v>790</v>
      </c>
      <c r="G191" s="167">
        <v>481.49</v>
      </c>
      <c r="H191" s="167">
        <v>497.89</v>
      </c>
      <c r="I191" s="124">
        <f t="shared" si="42"/>
        <v>346.67</v>
      </c>
      <c r="J191" s="124">
        <f t="shared" si="43"/>
        <v>358.48</v>
      </c>
    </row>
    <row r="192" spans="1:10" ht="33.75">
      <c r="A192" s="77" t="s">
        <v>266</v>
      </c>
      <c r="B192" s="77" t="s">
        <v>791</v>
      </c>
      <c r="C192" s="78" t="s">
        <v>300</v>
      </c>
      <c r="D192" s="76" t="s">
        <v>792</v>
      </c>
      <c r="E192" s="78" t="s">
        <v>5</v>
      </c>
      <c r="F192" s="79" t="s">
        <v>793</v>
      </c>
      <c r="G192" s="167">
        <v>50.45</v>
      </c>
      <c r="H192" s="167">
        <v>50.45</v>
      </c>
      <c r="I192" s="124">
        <f t="shared" si="42"/>
        <v>605.4</v>
      </c>
      <c r="J192" s="124">
        <f t="shared" si="43"/>
        <v>605.4</v>
      </c>
    </row>
    <row r="193" spans="1:10">
      <c r="A193" s="77" t="s">
        <v>267</v>
      </c>
      <c r="B193" s="77" t="s">
        <v>794</v>
      </c>
      <c r="C193" s="78" t="s">
        <v>301</v>
      </c>
      <c r="D193" s="76" t="s">
        <v>795</v>
      </c>
      <c r="E193" s="78" t="s">
        <v>5</v>
      </c>
      <c r="F193" s="79" t="s">
        <v>782</v>
      </c>
      <c r="G193" s="167">
        <v>9.2200000000000006</v>
      </c>
      <c r="H193" s="167">
        <v>9.2200000000000006</v>
      </c>
      <c r="I193" s="124">
        <f t="shared" si="42"/>
        <v>73.760000000000005</v>
      </c>
      <c r="J193" s="124">
        <f t="shared" si="43"/>
        <v>73.760000000000005</v>
      </c>
    </row>
    <row r="194" spans="1:10">
      <c r="A194" s="77" t="s">
        <v>268</v>
      </c>
      <c r="B194" s="77" t="s">
        <v>796</v>
      </c>
      <c r="C194" s="78" t="s">
        <v>302</v>
      </c>
      <c r="D194" s="76" t="s">
        <v>797</v>
      </c>
      <c r="E194" s="78" t="s">
        <v>5</v>
      </c>
      <c r="F194" s="79" t="s">
        <v>798</v>
      </c>
      <c r="G194" s="167">
        <v>36.869999999999997</v>
      </c>
      <c r="H194" s="167">
        <v>36.869999999999997</v>
      </c>
      <c r="I194" s="124">
        <f t="shared" si="42"/>
        <v>147.47999999999999</v>
      </c>
      <c r="J194" s="124">
        <f t="shared" si="43"/>
        <v>147.47999999999999</v>
      </c>
    </row>
    <row r="195" spans="1:10" ht="33.75">
      <c r="A195" s="77" t="s">
        <v>269</v>
      </c>
      <c r="B195" s="77" t="s">
        <v>799</v>
      </c>
      <c r="C195" s="78" t="s">
        <v>303</v>
      </c>
      <c r="D195" s="76" t="s">
        <v>800</v>
      </c>
      <c r="E195" s="78" t="s">
        <v>5</v>
      </c>
      <c r="F195" s="79" t="s">
        <v>798</v>
      </c>
      <c r="G195" s="167">
        <v>89.37</v>
      </c>
      <c r="H195" s="167">
        <v>92.1</v>
      </c>
      <c r="I195" s="124">
        <f t="shared" si="42"/>
        <v>357.48</v>
      </c>
      <c r="J195" s="124">
        <f t="shared" si="43"/>
        <v>368.4</v>
      </c>
    </row>
    <row r="196" spans="1:10">
      <c r="A196" s="77" t="s">
        <v>270</v>
      </c>
      <c r="B196" s="77" t="s">
        <v>801</v>
      </c>
      <c r="C196" s="78" t="s">
        <v>304</v>
      </c>
      <c r="D196" s="76" t="s">
        <v>802</v>
      </c>
      <c r="E196" s="78" t="s">
        <v>24</v>
      </c>
      <c r="F196" s="79" t="s">
        <v>803</v>
      </c>
      <c r="G196" s="167">
        <v>60.5</v>
      </c>
      <c r="H196" s="167">
        <v>63.23</v>
      </c>
      <c r="I196" s="124">
        <f t="shared" si="42"/>
        <v>435.6</v>
      </c>
      <c r="J196" s="124">
        <f t="shared" si="43"/>
        <v>455.25</v>
      </c>
    </row>
    <row r="197" spans="1:10" ht="33.75">
      <c r="A197" s="77" t="s">
        <v>271</v>
      </c>
      <c r="B197" s="77" t="s">
        <v>804</v>
      </c>
      <c r="C197" s="78" t="s">
        <v>305</v>
      </c>
      <c r="D197" s="76" t="s">
        <v>805</v>
      </c>
      <c r="E197" s="78" t="s">
        <v>514</v>
      </c>
      <c r="F197" s="79" t="s">
        <v>806</v>
      </c>
      <c r="G197" s="167">
        <v>1683.85</v>
      </c>
      <c r="H197" s="167">
        <v>1820.58</v>
      </c>
      <c r="I197" s="124">
        <f t="shared" si="42"/>
        <v>9901.0300000000007</v>
      </c>
      <c r="J197" s="124">
        <f t="shared" si="43"/>
        <v>10705.01</v>
      </c>
    </row>
    <row r="198" spans="1:10">
      <c r="A198" s="77" t="s">
        <v>272</v>
      </c>
      <c r="B198" s="77">
        <v>5468</v>
      </c>
      <c r="C198" s="78">
        <v>5468</v>
      </c>
      <c r="D198" s="76" t="s">
        <v>807</v>
      </c>
      <c r="E198" s="78" t="s">
        <v>5</v>
      </c>
      <c r="F198" s="79" t="s">
        <v>557</v>
      </c>
      <c r="G198" s="167">
        <v>22.29</v>
      </c>
      <c r="H198" s="167">
        <v>22.29</v>
      </c>
      <c r="I198" s="124">
        <f t="shared" si="42"/>
        <v>66.87</v>
      </c>
      <c r="J198" s="124">
        <f t="shared" si="43"/>
        <v>66.87</v>
      </c>
    </row>
    <row r="199" spans="1:10" ht="22.5">
      <c r="A199" s="77" t="s">
        <v>273</v>
      </c>
      <c r="B199" s="77" t="s">
        <v>808</v>
      </c>
      <c r="C199" s="78" t="s">
        <v>306</v>
      </c>
      <c r="D199" s="76" t="s">
        <v>809</v>
      </c>
      <c r="E199" s="78" t="s">
        <v>24</v>
      </c>
      <c r="F199" s="79" t="s">
        <v>810</v>
      </c>
      <c r="G199" s="167">
        <v>94.18</v>
      </c>
      <c r="H199" s="167">
        <v>96.92</v>
      </c>
      <c r="I199" s="124">
        <f t="shared" si="42"/>
        <v>395.55</v>
      </c>
      <c r="J199" s="124">
        <f t="shared" si="43"/>
        <v>407.06</v>
      </c>
    </row>
    <row r="200" spans="1:10">
      <c r="A200" s="77" t="s">
        <v>274</v>
      </c>
      <c r="B200" s="77" t="s">
        <v>811</v>
      </c>
      <c r="C200" s="78" t="s">
        <v>307</v>
      </c>
      <c r="D200" s="76" t="s">
        <v>812</v>
      </c>
      <c r="E200" s="78" t="s">
        <v>514</v>
      </c>
      <c r="F200" s="79" t="s">
        <v>790</v>
      </c>
      <c r="G200" s="167">
        <v>304.42</v>
      </c>
      <c r="H200" s="167">
        <v>306.77999999999997</v>
      </c>
      <c r="I200" s="124">
        <f t="shared" si="42"/>
        <v>219.18</v>
      </c>
      <c r="J200" s="124">
        <f t="shared" si="43"/>
        <v>220.88</v>
      </c>
    </row>
    <row r="201" spans="1:10" ht="45">
      <c r="A201" s="77" t="s">
        <v>275</v>
      </c>
      <c r="B201" s="77" t="s">
        <v>813</v>
      </c>
      <c r="C201" s="78" t="s">
        <v>308</v>
      </c>
      <c r="D201" s="76" t="s">
        <v>814</v>
      </c>
      <c r="E201" s="78" t="s">
        <v>514</v>
      </c>
      <c r="F201" s="79" t="s">
        <v>815</v>
      </c>
      <c r="G201" s="167">
        <v>238.24</v>
      </c>
      <c r="H201" s="167">
        <v>244.26</v>
      </c>
      <c r="I201" s="124">
        <f t="shared" si="42"/>
        <v>39111.86</v>
      </c>
      <c r="J201" s="124">
        <f t="shared" si="43"/>
        <v>40100.160000000003</v>
      </c>
    </row>
    <row r="202" spans="1:10" ht="22.5">
      <c r="A202" s="77" t="s">
        <v>276</v>
      </c>
      <c r="B202" s="77" t="s">
        <v>816</v>
      </c>
      <c r="C202" s="78" t="s">
        <v>309</v>
      </c>
      <c r="D202" s="76" t="s">
        <v>817</v>
      </c>
      <c r="E202" s="78" t="s">
        <v>24</v>
      </c>
      <c r="F202" s="79" t="s">
        <v>818</v>
      </c>
      <c r="G202" s="167">
        <v>104.18</v>
      </c>
      <c r="H202" s="167">
        <v>106.91</v>
      </c>
      <c r="I202" s="124">
        <f t="shared" si="42"/>
        <v>2644.08</v>
      </c>
      <c r="J202" s="124">
        <f t="shared" si="43"/>
        <v>2713.37</v>
      </c>
    </row>
    <row r="203" spans="1:10">
      <c r="A203" s="77" t="s">
        <v>277</v>
      </c>
      <c r="B203" s="77" t="s">
        <v>819</v>
      </c>
      <c r="C203" s="78" t="s">
        <v>310</v>
      </c>
      <c r="D203" s="76" t="s">
        <v>820</v>
      </c>
      <c r="E203" s="78" t="s">
        <v>514</v>
      </c>
      <c r="F203" s="79" t="s">
        <v>774</v>
      </c>
      <c r="G203" s="167">
        <v>157.41999999999999</v>
      </c>
      <c r="H203" s="167">
        <v>159.58000000000001</v>
      </c>
      <c r="I203" s="124">
        <f t="shared" si="42"/>
        <v>3305.82</v>
      </c>
      <c r="J203" s="124">
        <f t="shared" si="43"/>
        <v>3351.18</v>
      </c>
    </row>
    <row r="204" spans="1:10" ht="22.5">
      <c r="A204" s="77" t="s">
        <v>278</v>
      </c>
      <c r="B204" s="77" t="s">
        <v>821</v>
      </c>
      <c r="C204" s="78" t="s">
        <v>311</v>
      </c>
      <c r="D204" s="76" t="s">
        <v>822</v>
      </c>
      <c r="E204" s="78" t="s">
        <v>514</v>
      </c>
      <c r="F204" s="79" t="s">
        <v>823</v>
      </c>
      <c r="G204" s="167">
        <v>763.99</v>
      </c>
      <c r="H204" s="167">
        <v>807.75</v>
      </c>
      <c r="I204" s="124">
        <f t="shared" si="42"/>
        <v>1604.37</v>
      </c>
      <c r="J204" s="124">
        <f t="shared" si="43"/>
        <v>1696.27</v>
      </c>
    </row>
    <row r="205" spans="1:10" ht="3.75" customHeight="1">
      <c r="A205" s="34"/>
      <c r="B205" s="34"/>
      <c r="C205" s="34"/>
      <c r="D205" s="34"/>
      <c r="E205" s="34"/>
      <c r="F205" s="35"/>
      <c r="G205" s="35"/>
      <c r="H205" s="35"/>
      <c r="I205" s="36"/>
      <c r="J205" s="33"/>
    </row>
    <row r="206" spans="1:10">
      <c r="A206" s="23" t="s">
        <v>280</v>
      </c>
      <c r="B206" s="24"/>
      <c r="C206" s="24"/>
      <c r="D206" s="24"/>
      <c r="E206" s="25"/>
      <c r="F206" s="26"/>
      <c r="G206" s="27"/>
      <c r="H206" s="28" t="s">
        <v>11</v>
      </c>
      <c r="I206" s="29">
        <f>SUM(I207:I232)</f>
        <v>16995.769999999997</v>
      </c>
      <c r="J206" s="29">
        <f>SUM(J207:J232)</f>
        <v>17593.78</v>
      </c>
    </row>
    <row r="207" spans="1:10">
      <c r="A207" s="77" t="s">
        <v>279</v>
      </c>
      <c r="B207" s="77">
        <v>36792</v>
      </c>
      <c r="C207" s="126">
        <v>36792</v>
      </c>
      <c r="D207" s="76" t="s">
        <v>824</v>
      </c>
      <c r="E207" s="78" t="s">
        <v>5</v>
      </c>
      <c r="F207" s="125" t="s">
        <v>518</v>
      </c>
      <c r="G207" s="167">
        <v>200.06</v>
      </c>
      <c r="H207" s="167">
        <v>200.06</v>
      </c>
      <c r="I207" s="124">
        <f>TRUNC(F207*G207,2)</f>
        <v>1200.3599999999999</v>
      </c>
      <c r="J207" s="124">
        <f>TRUNC(F207*H207,2)</f>
        <v>1200.3599999999999</v>
      </c>
    </row>
    <row r="208" spans="1:10">
      <c r="A208" s="77" t="s">
        <v>281</v>
      </c>
      <c r="B208" s="77" t="s">
        <v>825</v>
      </c>
      <c r="C208" s="78" t="s">
        <v>338</v>
      </c>
      <c r="D208" s="76" t="s">
        <v>826</v>
      </c>
      <c r="E208" s="78" t="s">
        <v>5</v>
      </c>
      <c r="F208" s="79" t="s">
        <v>518</v>
      </c>
      <c r="G208" s="167">
        <v>27.39</v>
      </c>
      <c r="H208" s="167">
        <v>30.43</v>
      </c>
      <c r="I208" s="124">
        <f t="shared" ref="I208:I227" si="44">TRUNC(F208*G208,2)</f>
        <v>164.34</v>
      </c>
      <c r="J208" s="124">
        <f t="shared" ref="J208:J227" si="45">TRUNC(F208*H208,2)</f>
        <v>182.58</v>
      </c>
    </row>
    <row r="209" spans="1:10" ht="22.5">
      <c r="A209" s="77" t="s">
        <v>282</v>
      </c>
      <c r="B209" s="77">
        <v>86877</v>
      </c>
      <c r="C209" s="126">
        <v>86877</v>
      </c>
      <c r="D209" s="76" t="s">
        <v>827</v>
      </c>
      <c r="E209" s="78" t="s">
        <v>5</v>
      </c>
      <c r="F209" s="125" t="s">
        <v>518</v>
      </c>
      <c r="G209" s="167">
        <v>77.209999999999994</v>
      </c>
      <c r="H209" s="167">
        <v>77.86</v>
      </c>
      <c r="I209" s="124">
        <f t="shared" si="44"/>
        <v>463.26</v>
      </c>
      <c r="J209" s="124">
        <f t="shared" si="45"/>
        <v>467.16</v>
      </c>
    </row>
    <row r="210" spans="1:10">
      <c r="A210" s="77" t="s">
        <v>283</v>
      </c>
      <c r="B210" s="77">
        <v>86882</v>
      </c>
      <c r="C210" s="126">
        <v>86882</v>
      </c>
      <c r="D210" s="76" t="s">
        <v>828</v>
      </c>
      <c r="E210" s="78" t="s">
        <v>5</v>
      </c>
      <c r="F210" s="125" t="s">
        <v>518</v>
      </c>
      <c r="G210" s="167">
        <v>30.1</v>
      </c>
      <c r="H210" s="167">
        <v>30.62</v>
      </c>
      <c r="I210" s="124">
        <f t="shared" si="44"/>
        <v>180.6</v>
      </c>
      <c r="J210" s="124">
        <f t="shared" si="45"/>
        <v>183.72</v>
      </c>
    </row>
    <row r="211" spans="1:10">
      <c r="A211" s="77" t="s">
        <v>312</v>
      </c>
      <c r="B211" s="77" t="s">
        <v>829</v>
      </c>
      <c r="C211" s="78" t="s">
        <v>339</v>
      </c>
      <c r="D211" s="76" t="s">
        <v>830</v>
      </c>
      <c r="E211" s="78" t="s">
        <v>5</v>
      </c>
      <c r="F211" s="79" t="s">
        <v>798</v>
      </c>
      <c r="G211" s="167">
        <v>272.39</v>
      </c>
      <c r="H211" s="167">
        <v>272.39</v>
      </c>
      <c r="I211" s="124">
        <f t="shared" si="44"/>
        <v>1089.56</v>
      </c>
      <c r="J211" s="124">
        <f t="shared" si="45"/>
        <v>1089.56</v>
      </c>
    </row>
    <row r="212" spans="1:10" ht="45">
      <c r="A212" s="77" t="s">
        <v>313</v>
      </c>
      <c r="B212" s="77" t="s">
        <v>831</v>
      </c>
      <c r="C212" s="78" t="s">
        <v>340</v>
      </c>
      <c r="D212" s="76" t="s">
        <v>832</v>
      </c>
      <c r="E212" s="78" t="s">
        <v>5</v>
      </c>
      <c r="F212" s="79" t="s">
        <v>798</v>
      </c>
      <c r="G212" s="167">
        <v>327.29000000000002</v>
      </c>
      <c r="H212" s="167">
        <v>356</v>
      </c>
      <c r="I212" s="124">
        <f t="shared" si="44"/>
        <v>1309.1600000000001</v>
      </c>
      <c r="J212" s="124">
        <f t="shared" si="45"/>
        <v>1424</v>
      </c>
    </row>
    <row r="213" spans="1:10">
      <c r="A213" s="77" t="s">
        <v>314</v>
      </c>
      <c r="B213" s="77" t="s">
        <v>833</v>
      </c>
      <c r="C213" s="78" t="s">
        <v>341</v>
      </c>
      <c r="D213" s="76" t="s">
        <v>834</v>
      </c>
      <c r="E213" s="78" t="s">
        <v>5</v>
      </c>
      <c r="F213" s="79" t="s">
        <v>798</v>
      </c>
      <c r="G213" s="167">
        <v>31.92</v>
      </c>
      <c r="H213" s="167">
        <v>31.92</v>
      </c>
      <c r="I213" s="124">
        <f t="shared" si="44"/>
        <v>127.68</v>
      </c>
      <c r="J213" s="124">
        <f t="shared" si="45"/>
        <v>127.68</v>
      </c>
    </row>
    <row r="214" spans="1:10" ht="22.5">
      <c r="A214" s="77" t="s">
        <v>315</v>
      </c>
      <c r="B214" s="77" t="s">
        <v>835</v>
      </c>
      <c r="C214" s="78" t="s">
        <v>342</v>
      </c>
      <c r="D214" s="76" t="s">
        <v>836</v>
      </c>
      <c r="E214" s="78" t="s">
        <v>5</v>
      </c>
      <c r="F214" s="79" t="s">
        <v>798</v>
      </c>
      <c r="G214" s="167">
        <v>827.04</v>
      </c>
      <c r="H214" s="167">
        <v>827.04</v>
      </c>
      <c r="I214" s="124">
        <f t="shared" si="44"/>
        <v>3308.16</v>
      </c>
      <c r="J214" s="124">
        <f t="shared" si="45"/>
        <v>3308.16</v>
      </c>
    </row>
    <row r="215" spans="1:10" ht="45">
      <c r="A215" s="77" t="s">
        <v>316</v>
      </c>
      <c r="B215" s="77" t="s">
        <v>837</v>
      </c>
      <c r="C215" s="78" t="s">
        <v>343</v>
      </c>
      <c r="D215" s="76" t="s">
        <v>838</v>
      </c>
      <c r="E215" s="78" t="s">
        <v>5</v>
      </c>
      <c r="F215" s="79" t="s">
        <v>518</v>
      </c>
      <c r="G215" s="167">
        <v>358.56</v>
      </c>
      <c r="H215" s="167">
        <v>389.9</v>
      </c>
      <c r="I215" s="124">
        <f t="shared" si="44"/>
        <v>2151.36</v>
      </c>
      <c r="J215" s="124">
        <f t="shared" si="45"/>
        <v>2339.4</v>
      </c>
    </row>
    <row r="216" spans="1:10">
      <c r="A216" s="77" t="s">
        <v>317</v>
      </c>
      <c r="B216" s="77" t="s">
        <v>839</v>
      </c>
      <c r="C216" s="78" t="s">
        <v>344</v>
      </c>
      <c r="D216" s="76" t="s">
        <v>840</v>
      </c>
      <c r="E216" s="78" t="s">
        <v>5</v>
      </c>
      <c r="F216" s="79" t="s">
        <v>782</v>
      </c>
      <c r="G216" s="167">
        <v>134.34</v>
      </c>
      <c r="H216" s="167">
        <v>148.01</v>
      </c>
      <c r="I216" s="124">
        <f t="shared" si="44"/>
        <v>1074.72</v>
      </c>
      <c r="J216" s="124">
        <f t="shared" si="45"/>
        <v>1184.08</v>
      </c>
    </row>
    <row r="217" spans="1:10" ht="22.5">
      <c r="A217" s="77" t="s">
        <v>318</v>
      </c>
      <c r="B217" s="77" t="s">
        <v>841</v>
      </c>
      <c r="C217" s="78" t="s">
        <v>345</v>
      </c>
      <c r="D217" s="76" t="s">
        <v>842</v>
      </c>
      <c r="E217" s="78" t="s">
        <v>5</v>
      </c>
      <c r="F217" s="79" t="s">
        <v>511</v>
      </c>
      <c r="G217" s="167">
        <v>1004.91</v>
      </c>
      <c r="H217" s="167">
        <v>1004.91</v>
      </c>
      <c r="I217" s="124">
        <f t="shared" si="44"/>
        <v>2009.82</v>
      </c>
      <c r="J217" s="124">
        <f t="shared" si="45"/>
        <v>2009.82</v>
      </c>
    </row>
    <row r="218" spans="1:10">
      <c r="A218" s="77" t="s">
        <v>319</v>
      </c>
      <c r="B218" s="77" t="s">
        <v>843</v>
      </c>
      <c r="C218" s="78" t="s">
        <v>346</v>
      </c>
      <c r="D218" s="76" t="s">
        <v>844</v>
      </c>
      <c r="E218" s="78" t="s">
        <v>5</v>
      </c>
      <c r="F218" s="79" t="s">
        <v>511</v>
      </c>
      <c r="G218" s="167">
        <v>26.03</v>
      </c>
      <c r="H218" s="167">
        <v>26.29</v>
      </c>
      <c r="I218" s="124">
        <f t="shared" si="44"/>
        <v>52.06</v>
      </c>
      <c r="J218" s="124">
        <f t="shared" si="45"/>
        <v>52.58</v>
      </c>
    </row>
    <row r="219" spans="1:10" ht="22.5">
      <c r="A219" s="77" t="s">
        <v>320</v>
      </c>
      <c r="B219" s="77" t="s">
        <v>845</v>
      </c>
      <c r="C219" s="78" t="s">
        <v>347</v>
      </c>
      <c r="D219" s="76" t="s">
        <v>846</v>
      </c>
      <c r="E219" s="78" t="s">
        <v>5</v>
      </c>
      <c r="F219" s="79" t="s">
        <v>557</v>
      </c>
      <c r="G219" s="167">
        <v>410.02</v>
      </c>
      <c r="H219" s="167">
        <v>410.02</v>
      </c>
      <c r="I219" s="124">
        <f t="shared" si="44"/>
        <v>1230.06</v>
      </c>
      <c r="J219" s="124">
        <f t="shared" si="45"/>
        <v>1230.06</v>
      </c>
    </row>
    <row r="220" spans="1:10" ht="22.5">
      <c r="A220" s="77" t="s">
        <v>321</v>
      </c>
      <c r="B220" s="77" t="s">
        <v>847</v>
      </c>
      <c r="C220" s="78" t="s">
        <v>348</v>
      </c>
      <c r="D220" s="76" t="s">
        <v>848</v>
      </c>
      <c r="E220" s="78" t="s">
        <v>5</v>
      </c>
      <c r="F220" s="79" t="s">
        <v>557</v>
      </c>
      <c r="G220" s="167">
        <v>222.32</v>
      </c>
      <c r="H220" s="167">
        <v>239.09</v>
      </c>
      <c r="I220" s="124">
        <f t="shared" si="44"/>
        <v>666.96</v>
      </c>
      <c r="J220" s="124">
        <f t="shared" si="45"/>
        <v>717.27</v>
      </c>
    </row>
    <row r="221" spans="1:10">
      <c r="A221" s="77" t="s">
        <v>322</v>
      </c>
      <c r="B221" s="77" t="s">
        <v>849</v>
      </c>
      <c r="C221" s="78" t="s">
        <v>349</v>
      </c>
      <c r="D221" s="76" t="s">
        <v>850</v>
      </c>
      <c r="E221" s="78" t="s">
        <v>5</v>
      </c>
      <c r="F221" s="79" t="s">
        <v>557</v>
      </c>
      <c r="G221" s="167">
        <v>56.22</v>
      </c>
      <c r="H221" s="167">
        <v>56.22</v>
      </c>
      <c r="I221" s="124">
        <f t="shared" si="44"/>
        <v>168.66</v>
      </c>
      <c r="J221" s="124">
        <f t="shared" si="45"/>
        <v>168.66</v>
      </c>
    </row>
    <row r="222" spans="1:10" ht="33.75">
      <c r="A222" s="77" t="s">
        <v>323</v>
      </c>
      <c r="B222" s="77" t="s">
        <v>851</v>
      </c>
      <c r="C222" s="78" t="s">
        <v>350</v>
      </c>
      <c r="D222" s="76" t="s">
        <v>852</v>
      </c>
      <c r="E222" s="78" t="s">
        <v>5</v>
      </c>
      <c r="F222" s="79" t="s">
        <v>508</v>
      </c>
      <c r="G222" s="167">
        <v>380.99</v>
      </c>
      <c r="H222" s="167">
        <v>380.99</v>
      </c>
      <c r="I222" s="124">
        <f t="shared" si="44"/>
        <v>380.99</v>
      </c>
      <c r="J222" s="124">
        <f t="shared" si="45"/>
        <v>380.99</v>
      </c>
    </row>
    <row r="223" spans="1:10" ht="22.5">
      <c r="A223" s="77" t="s">
        <v>324</v>
      </c>
      <c r="B223" s="77" t="s">
        <v>853</v>
      </c>
      <c r="C223" s="78" t="s">
        <v>351</v>
      </c>
      <c r="D223" s="76" t="s">
        <v>854</v>
      </c>
      <c r="E223" s="78" t="s">
        <v>5</v>
      </c>
      <c r="F223" s="79" t="s">
        <v>508</v>
      </c>
      <c r="G223" s="167">
        <v>758.44</v>
      </c>
      <c r="H223" s="167">
        <v>825.42</v>
      </c>
      <c r="I223" s="124">
        <f t="shared" si="44"/>
        <v>758.44</v>
      </c>
      <c r="J223" s="124">
        <f t="shared" si="45"/>
        <v>825.42</v>
      </c>
    </row>
    <row r="224" spans="1:10" ht="22.5">
      <c r="A224" s="77" t="s">
        <v>325</v>
      </c>
      <c r="B224" s="77" t="s">
        <v>855</v>
      </c>
      <c r="C224" s="78" t="s">
        <v>352</v>
      </c>
      <c r="D224" s="76" t="s">
        <v>856</v>
      </c>
      <c r="E224" s="78" t="s">
        <v>24</v>
      </c>
      <c r="F224" s="79" t="s">
        <v>793</v>
      </c>
      <c r="G224" s="167">
        <v>16.23</v>
      </c>
      <c r="H224" s="167">
        <v>17.07</v>
      </c>
      <c r="I224" s="124">
        <f t="shared" si="44"/>
        <v>194.76</v>
      </c>
      <c r="J224" s="124">
        <f t="shared" si="45"/>
        <v>204.84</v>
      </c>
    </row>
    <row r="225" spans="1:10">
      <c r="A225" s="77" t="s">
        <v>326</v>
      </c>
      <c r="B225" s="77">
        <v>1957</v>
      </c>
      <c r="C225" s="126">
        <v>1957</v>
      </c>
      <c r="D225" s="76" t="s">
        <v>857</v>
      </c>
      <c r="E225" s="78" t="s">
        <v>5</v>
      </c>
      <c r="F225" s="125" t="s">
        <v>798</v>
      </c>
      <c r="G225" s="167">
        <v>6.73</v>
      </c>
      <c r="H225" s="167">
        <v>6.73</v>
      </c>
      <c r="I225" s="124">
        <f t="shared" si="44"/>
        <v>26.92</v>
      </c>
      <c r="J225" s="124">
        <f t="shared" si="45"/>
        <v>26.92</v>
      </c>
    </row>
    <row r="226" spans="1:10">
      <c r="A226" s="77" t="s">
        <v>327</v>
      </c>
      <c r="B226" s="77">
        <v>3903</v>
      </c>
      <c r="C226" s="126">
        <v>3903</v>
      </c>
      <c r="D226" s="76" t="s">
        <v>858</v>
      </c>
      <c r="E226" s="78" t="s">
        <v>5</v>
      </c>
      <c r="F226" s="125" t="s">
        <v>798</v>
      </c>
      <c r="G226" s="167">
        <v>2.08</v>
      </c>
      <c r="H226" s="167">
        <v>2.08</v>
      </c>
      <c r="I226" s="124">
        <f t="shared" si="44"/>
        <v>8.32</v>
      </c>
      <c r="J226" s="124">
        <f t="shared" si="45"/>
        <v>8.32</v>
      </c>
    </row>
    <row r="227" spans="1:10">
      <c r="A227" s="77" t="s">
        <v>328</v>
      </c>
      <c r="B227" s="77">
        <v>7140</v>
      </c>
      <c r="C227" s="126">
        <v>7140</v>
      </c>
      <c r="D227" s="76" t="s">
        <v>859</v>
      </c>
      <c r="E227" s="78" t="s">
        <v>5</v>
      </c>
      <c r="F227" s="125" t="s">
        <v>798</v>
      </c>
      <c r="G227" s="167">
        <v>3.93</v>
      </c>
      <c r="H227" s="167">
        <v>3.93</v>
      </c>
      <c r="I227" s="124">
        <f t="shared" si="44"/>
        <v>15.72</v>
      </c>
      <c r="J227" s="124">
        <f t="shared" si="45"/>
        <v>15.72</v>
      </c>
    </row>
    <row r="228" spans="1:10">
      <c r="A228" s="77" t="s">
        <v>329</v>
      </c>
      <c r="B228" s="77">
        <v>9895</v>
      </c>
      <c r="C228" s="126">
        <v>9895</v>
      </c>
      <c r="D228" s="76" t="s">
        <v>860</v>
      </c>
      <c r="E228" s="78" t="s">
        <v>5</v>
      </c>
      <c r="F228" s="125" t="s">
        <v>798</v>
      </c>
      <c r="G228" s="167">
        <v>14.03</v>
      </c>
      <c r="H228" s="167">
        <v>14.03</v>
      </c>
      <c r="I228" s="124">
        <f t="shared" ref="I228:I232" si="46">TRUNC(F228*G228,2)</f>
        <v>56.12</v>
      </c>
      <c r="J228" s="124">
        <f t="shared" ref="J228:J232" si="47">TRUNC(F228*H228,2)</f>
        <v>56.12</v>
      </c>
    </row>
    <row r="229" spans="1:10">
      <c r="A229" s="77" t="s">
        <v>330</v>
      </c>
      <c r="B229" s="77" t="s">
        <v>861</v>
      </c>
      <c r="C229" s="78" t="s">
        <v>353</v>
      </c>
      <c r="D229" s="76" t="s">
        <v>862</v>
      </c>
      <c r="E229" s="78" t="s">
        <v>5</v>
      </c>
      <c r="F229" s="79" t="s">
        <v>798</v>
      </c>
      <c r="G229" s="167">
        <v>0.72</v>
      </c>
      <c r="H229" s="167">
        <v>0.72</v>
      </c>
      <c r="I229" s="124">
        <f t="shared" si="46"/>
        <v>2.88</v>
      </c>
      <c r="J229" s="124">
        <f t="shared" si="47"/>
        <v>2.88</v>
      </c>
    </row>
    <row r="230" spans="1:10">
      <c r="A230" s="77" t="s">
        <v>331</v>
      </c>
      <c r="B230" s="77" t="s">
        <v>863</v>
      </c>
      <c r="C230" s="78" t="s">
        <v>354</v>
      </c>
      <c r="D230" s="76" t="s">
        <v>864</v>
      </c>
      <c r="E230" s="78" t="s">
        <v>5</v>
      </c>
      <c r="F230" s="79" t="s">
        <v>798</v>
      </c>
      <c r="G230" s="167">
        <v>1.05</v>
      </c>
      <c r="H230" s="167">
        <v>1.05</v>
      </c>
      <c r="I230" s="124">
        <f t="shared" si="46"/>
        <v>4.2</v>
      </c>
      <c r="J230" s="124">
        <f t="shared" si="47"/>
        <v>4.2</v>
      </c>
    </row>
    <row r="231" spans="1:10">
      <c r="A231" s="77" t="s">
        <v>332</v>
      </c>
      <c r="B231" s="77">
        <v>89353</v>
      </c>
      <c r="C231" s="126">
        <v>89353</v>
      </c>
      <c r="D231" s="76" t="s">
        <v>865</v>
      </c>
      <c r="E231" s="78" t="s">
        <v>5</v>
      </c>
      <c r="F231" s="125" t="s">
        <v>511</v>
      </c>
      <c r="G231" s="167">
        <v>34.229999999999997</v>
      </c>
      <c r="H231" s="167">
        <v>34.840000000000003</v>
      </c>
      <c r="I231" s="124">
        <f t="shared" si="46"/>
        <v>68.459999999999994</v>
      </c>
      <c r="J231" s="124">
        <f t="shared" si="47"/>
        <v>69.680000000000007</v>
      </c>
    </row>
    <row r="232" spans="1:10">
      <c r="A232" s="77" t="s">
        <v>333</v>
      </c>
      <c r="B232" s="77" t="s">
        <v>866</v>
      </c>
      <c r="C232" s="78" t="s">
        <v>355</v>
      </c>
      <c r="D232" s="76" t="s">
        <v>867</v>
      </c>
      <c r="E232" s="78" t="s">
        <v>5</v>
      </c>
      <c r="F232" s="79" t="s">
        <v>868</v>
      </c>
      <c r="G232" s="167">
        <v>14.11</v>
      </c>
      <c r="H232" s="167">
        <v>15.68</v>
      </c>
      <c r="I232" s="124">
        <f t="shared" si="46"/>
        <v>282.2</v>
      </c>
      <c r="J232" s="124">
        <f t="shared" si="47"/>
        <v>313.60000000000002</v>
      </c>
    </row>
    <row r="233" spans="1:10" ht="3.75" customHeight="1">
      <c r="A233" s="34"/>
      <c r="B233" s="34"/>
      <c r="C233" s="34"/>
      <c r="D233" s="34"/>
      <c r="E233" s="34"/>
      <c r="F233" s="35"/>
      <c r="G233" s="35"/>
      <c r="H233" s="35"/>
      <c r="I233" s="36"/>
      <c r="J233" s="33"/>
    </row>
    <row r="234" spans="1:10">
      <c r="A234" s="23" t="s">
        <v>337</v>
      </c>
      <c r="B234" s="24"/>
      <c r="C234" s="24"/>
      <c r="D234" s="24"/>
      <c r="E234" s="25"/>
      <c r="F234" s="26"/>
      <c r="G234" s="27"/>
      <c r="H234" s="28" t="s">
        <v>11</v>
      </c>
      <c r="I234" s="29">
        <f>SUM(I235:I255)</f>
        <v>22789.05</v>
      </c>
      <c r="J234" s="29">
        <f>SUM(J235:J255)</f>
        <v>23838.120000000003</v>
      </c>
    </row>
    <row r="235" spans="1:10" ht="33.75">
      <c r="A235" s="77" t="s">
        <v>334</v>
      </c>
      <c r="B235" s="77" t="s">
        <v>869</v>
      </c>
      <c r="C235" s="78" t="s">
        <v>394</v>
      </c>
      <c r="D235" s="76" t="s">
        <v>870</v>
      </c>
      <c r="E235" s="78" t="s">
        <v>5</v>
      </c>
      <c r="F235" s="79" t="s">
        <v>557</v>
      </c>
      <c r="G235" s="167">
        <v>364.84</v>
      </c>
      <c r="H235" s="167">
        <v>397.1</v>
      </c>
      <c r="I235" s="124">
        <f>TRUNC(F235*G235,2)</f>
        <v>1094.52</v>
      </c>
      <c r="J235" s="124">
        <f>TRUNC(F235*H235,2)</f>
        <v>1191.3</v>
      </c>
    </row>
    <row r="236" spans="1:10" ht="22.5">
      <c r="A236" s="77" t="s">
        <v>335</v>
      </c>
      <c r="B236" s="77" t="s">
        <v>871</v>
      </c>
      <c r="C236" s="78" t="s">
        <v>395</v>
      </c>
      <c r="D236" s="76" t="s">
        <v>872</v>
      </c>
      <c r="E236" s="78" t="s">
        <v>5</v>
      </c>
      <c r="F236" s="79" t="s">
        <v>528</v>
      </c>
      <c r="G236" s="167">
        <v>257.98</v>
      </c>
      <c r="H236" s="167">
        <v>264.01</v>
      </c>
      <c r="I236" s="124">
        <f t="shared" ref="I236:I255" si="48">TRUNC(F236*G236,2)</f>
        <v>5675.56</v>
      </c>
      <c r="J236" s="124">
        <f t="shared" ref="J236:J255" si="49">TRUNC(F236*H236,2)</f>
        <v>5808.22</v>
      </c>
    </row>
    <row r="237" spans="1:10" ht="22.5">
      <c r="A237" s="77" t="s">
        <v>336</v>
      </c>
      <c r="B237" s="77" t="s">
        <v>873</v>
      </c>
      <c r="C237" s="78" t="s">
        <v>396</v>
      </c>
      <c r="D237" s="76" t="s">
        <v>874</v>
      </c>
      <c r="E237" s="78" t="s">
        <v>5</v>
      </c>
      <c r="F237" s="79" t="s">
        <v>798</v>
      </c>
      <c r="G237" s="167">
        <v>920.36</v>
      </c>
      <c r="H237" s="167">
        <v>984.26</v>
      </c>
      <c r="I237" s="124">
        <f t="shared" si="48"/>
        <v>3681.44</v>
      </c>
      <c r="J237" s="124">
        <f t="shared" si="49"/>
        <v>3937.04</v>
      </c>
    </row>
    <row r="238" spans="1:10" ht="33.75">
      <c r="A238" s="77" t="s">
        <v>356</v>
      </c>
      <c r="B238" s="77" t="s">
        <v>875</v>
      </c>
      <c r="C238" s="78" t="s">
        <v>397</v>
      </c>
      <c r="D238" s="76" t="s">
        <v>876</v>
      </c>
      <c r="E238" s="78" t="s">
        <v>5</v>
      </c>
      <c r="F238" s="79" t="s">
        <v>508</v>
      </c>
      <c r="G238" s="167">
        <v>1006.12</v>
      </c>
      <c r="H238" s="167">
        <v>1090.96</v>
      </c>
      <c r="I238" s="124">
        <f t="shared" si="48"/>
        <v>1006.12</v>
      </c>
      <c r="J238" s="124">
        <f t="shared" si="49"/>
        <v>1090.96</v>
      </c>
    </row>
    <row r="239" spans="1:10" ht="22.5">
      <c r="A239" s="77" t="s">
        <v>357</v>
      </c>
      <c r="B239" s="77" t="s">
        <v>877</v>
      </c>
      <c r="C239" s="78" t="s">
        <v>398</v>
      </c>
      <c r="D239" s="76" t="s">
        <v>878</v>
      </c>
      <c r="E239" s="78" t="s">
        <v>5</v>
      </c>
      <c r="F239" s="79" t="s">
        <v>798</v>
      </c>
      <c r="G239" s="167">
        <v>49.17</v>
      </c>
      <c r="H239" s="167">
        <v>51.79</v>
      </c>
      <c r="I239" s="124">
        <f t="shared" si="48"/>
        <v>196.68</v>
      </c>
      <c r="J239" s="124">
        <f t="shared" si="49"/>
        <v>207.16</v>
      </c>
    </row>
    <row r="240" spans="1:10">
      <c r="A240" s="77" t="s">
        <v>358</v>
      </c>
      <c r="B240" s="77" t="s">
        <v>879</v>
      </c>
      <c r="C240" s="78" t="s">
        <v>399</v>
      </c>
      <c r="D240" s="76" t="s">
        <v>880</v>
      </c>
      <c r="E240" s="78" t="s">
        <v>5</v>
      </c>
      <c r="F240" s="79" t="s">
        <v>798</v>
      </c>
      <c r="G240" s="167">
        <v>57.76</v>
      </c>
      <c r="H240" s="167">
        <v>57.91</v>
      </c>
      <c r="I240" s="124">
        <f t="shared" si="48"/>
        <v>231.04</v>
      </c>
      <c r="J240" s="124">
        <f t="shared" si="49"/>
        <v>231.64</v>
      </c>
    </row>
    <row r="241" spans="1:10" ht="22.5">
      <c r="A241" s="77" t="s">
        <v>359</v>
      </c>
      <c r="B241" s="77" t="s">
        <v>881</v>
      </c>
      <c r="C241" s="78" t="s">
        <v>400</v>
      </c>
      <c r="D241" s="76" t="s">
        <v>882</v>
      </c>
      <c r="E241" s="78" t="s">
        <v>5</v>
      </c>
      <c r="F241" s="79" t="s">
        <v>782</v>
      </c>
      <c r="G241" s="167">
        <v>58.54</v>
      </c>
      <c r="H241" s="167">
        <v>61.16</v>
      </c>
      <c r="I241" s="124">
        <f t="shared" si="48"/>
        <v>468.32</v>
      </c>
      <c r="J241" s="124">
        <f t="shared" si="49"/>
        <v>489.28</v>
      </c>
    </row>
    <row r="242" spans="1:10">
      <c r="A242" s="77" t="s">
        <v>360</v>
      </c>
      <c r="B242" s="77">
        <v>100619</v>
      </c>
      <c r="C242" s="126">
        <v>100619</v>
      </c>
      <c r="D242" s="76" t="s">
        <v>883</v>
      </c>
      <c r="E242" s="78" t="s">
        <v>5</v>
      </c>
      <c r="F242" s="125" t="s">
        <v>884</v>
      </c>
      <c r="G242" s="167">
        <v>616.02</v>
      </c>
      <c r="H242" s="167">
        <v>630.84</v>
      </c>
      <c r="I242" s="124">
        <f t="shared" si="48"/>
        <v>4312.1400000000003</v>
      </c>
      <c r="J242" s="124">
        <f t="shared" si="49"/>
        <v>4415.88</v>
      </c>
    </row>
    <row r="243" spans="1:10" ht="22.5">
      <c r="A243" s="77" t="s">
        <v>361</v>
      </c>
      <c r="B243" s="77" t="s">
        <v>885</v>
      </c>
      <c r="C243" s="78" t="s">
        <v>402</v>
      </c>
      <c r="D243" s="76" t="s">
        <v>886</v>
      </c>
      <c r="E243" s="78" t="s">
        <v>5</v>
      </c>
      <c r="F243" s="79" t="s">
        <v>884</v>
      </c>
      <c r="G243" s="167">
        <v>169.22</v>
      </c>
      <c r="H243" s="167">
        <v>188.07</v>
      </c>
      <c r="I243" s="124">
        <f t="shared" si="48"/>
        <v>1184.54</v>
      </c>
      <c r="J243" s="124">
        <f t="shared" si="49"/>
        <v>1316.49</v>
      </c>
    </row>
    <row r="244" spans="1:10">
      <c r="A244" s="77" t="s">
        <v>362</v>
      </c>
      <c r="B244" s="77" t="s">
        <v>887</v>
      </c>
      <c r="C244" s="78" t="s">
        <v>403</v>
      </c>
      <c r="D244" s="76" t="s">
        <v>888</v>
      </c>
      <c r="E244" s="78" t="s">
        <v>5</v>
      </c>
      <c r="F244" s="79" t="s">
        <v>884</v>
      </c>
      <c r="G244" s="167">
        <v>100.35</v>
      </c>
      <c r="H244" s="167">
        <v>101.3</v>
      </c>
      <c r="I244" s="124">
        <f t="shared" si="48"/>
        <v>702.45</v>
      </c>
      <c r="J244" s="124">
        <f t="shared" si="49"/>
        <v>709.1</v>
      </c>
    </row>
    <row r="245" spans="1:10" ht="33.75">
      <c r="A245" s="77" t="s">
        <v>363</v>
      </c>
      <c r="B245" s="77" t="s">
        <v>889</v>
      </c>
      <c r="C245" s="78" t="s">
        <v>401</v>
      </c>
      <c r="D245" s="76" t="s">
        <v>890</v>
      </c>
      <c r="E245" s="78" t="s">
        <v>5</v>
      </c>
      <c r="F245" s="79" t="s">
        <v>508</v>
      </c>
      <c r="G245" s="167">
        <v>627.66999999999996</v>
      </c>
      <c r="H245" s="167">
        <v>653.88</v>
      </c>
      <c r="I245" s="124">
        <f t="shared" si="48"/>
        <v>627.66999999999996</v>
      </c>
      <c r="J245" s="124">
        <f t="shared" si="49"/>
        <v>653.88</v>
      </c>
    </row>
    <row r="246" spans="1:10" ht="22.5">
      <c r="A246" s="77" t="s">
        <v>364</v>
      </c>
      <c r="B246" s="77" t="s">
        <v>891</v>
      </c>
      <c r="C246" s="78" t="s">
        <v>404</v>
      </c>
      <c r="D246" s="76" t="s">
        <v>892</v>
      </c>
      <c r="E246" s="78" t="s">
        <v>24</v>
      </c>
      <c r="F246" s="79" t="s">
        <v>893</v>
      </c>
      <c r="G246" s="167">
        <v>8.73</v>
      </c>
      <c r="H246" s="167">
        <v>9.36</v>
      </c>
      <c r="I246" s="124">
        <f t="shared" si="48"/>
        <v>523.79999999999995</v>
      </c>
      <c r="J246" s="124">
        <f t="shared" si="49"/>
        <v>561.6</v>
      </c>
    </row>
    <row r="247" spans="1:10" ht="22.5">
      <c r="A247" s="77" t="s">
        <v>365</v>
      </c>
      <c r="B247" s="77" t="s">
        <v>894</v>
      </c>
      <c r="C247" s="78" t="s">
        <v>405</v>
      </c>
      <c r="D247" s="76" t="s">
        <v>895</v>
      </c>
      <c r="E247" s="78" t="s">
        <v>5</v>
      </c>
      <c r="F247" s="79" t="s">
        <v>896</v>
      </c>
      <c r="G247" s="167">
        <v>9.57</v>
      </c>
      <c r="H247" s="167">
        <v>10.3</v>
      </c>
      <c r="I247" s="124">
        <f t="shared" si="48"/>
        <v>287.10000000000002</v>
      </c>
      <c r="J247" s="124">
        <f t="shared" si="49"/>
        <v>309</v>
      </c>
    </row>
    <row r="248" spans="1:10" ht="22.5">
      <c r="A248" s="77" t="s">
        <v>366</v>
      </c>
      <c r="B248" s="77" t="s">
        <v>897</v>
      </c>
      <c r="C248" s="78" t="s">
        <v>406</v>
      </c>
      <c r="D248" s="76" t="s">
        <v>898</v>
      </c>
      <c r="E248" s="78" t="s">
        <v>24</v>
      </c>
      <c r="F248" s="79" t="s">
        <v>899</v>
      </c>
      <c r="G248" s="167">
        <v>7.95</v>
      </c>
      <c r="H248" s="167">
        <v>8.32</v>
      </c>
      <c r="I248" s="124">
        <f t="shared" si="48"/>
        <v>954</v>
      </c>
      <c r="J248" s="124">
        <f t="shared" si="49"/>
        <v>998.4</v>
      </c>
    </row>
    <row r="249" spans="1:10" ht="22.5">
      <c r="A249" s="77" t="s">
        <v>367</v>
      </c>
      <c r="B249" s="77" t="s">
        <v>900</v>
      </c>
      <c r="C249" s="78" t="s">
        <v>407</v>
      </c>
      <c r="D249" s="76" t="s">
        <v>901</v>
      </c>
      <c r="E249" s="78" t="s">
        <v>24</v>
      </c>
      <c r="F249" s="79" t="s">
        <v>902</v>
      </c>
      <c r="G249" s="167">
        <v>3.09</v>
      </c>
      <c r="H249" s="167">
        <v>3.3</v>
      </c>
      <c r="I249" s="124">
        <f t="shared" si="48"/>
        <v>355.35</v>
      </c>
      <c r="J249" s="124">
        <f t="shared" si="49"/>
        <v>379.5</v>
      </c>
    </row>
    <row r="250" spans="1:10" ht="33.75">
      <c r="A250" s="77" t="s">
        <v>368</v>
      </c>
      <c r="B250" s="77" t="s">
        <v>903</v>
      </c>
      <c r="C250" s="78" t="s">
        <v>408</v>
      </c>
      <c r="D250" s="76" t="s">
        <v>904</v>
      </c>
      <c r="E250" s="78" t="s">
        <v>5</v>
      </c>
      <c r="F250" s="79" t="s">
        <v>508</v>
      </c>
      <c r="G250" s="167">
        <v>448.78</v>
      </c>
      <c r="H250" s="167">
        <v>462.94</v>
      </c>
      <c r="I250" s="124">
        <f t="shared" si="48"/>
        <v>448.78</v>
      </c>
      <c r="J250" s="124">
        <f t="shared" si="49"/>
        <v>462.94</v>
      </c>
    </row>
    <row r="251" spans="1:10">
      <c r="A251" s="77" t="s">
        <v>369</v>
      </c>
      <c r="B251" s="77" t="s">
        <v>905</v>
      </c>
      <c r="C251" s="78" t="s">
        <v>409</v>
      </c>
      <c r="D251" s="76" t="s">
        <v>906</v>
      </c>
      <c r="E251" s="78" t="s">
        <v>5</v>
      </c>
      <c r="F251" s="79" t="s">
        <v>557</v>
      </c>
      <c r="G251" s="167">
        <v>12.96</v>
      </c>
      <c r="H251" s="167">
        <v>13.61</v>
      </c>
      <c r="I251" s="124">
        <f t="shared" si="48"/>
        <v>38.880000000000003</v>
      </c>
      <c r="J251" s="124">
        <f t="shared" si="49"/>
        <v>40.83</v>
      </c>
    </row>
    <row r="252" spans="1:10">
      <c r="A252" s="77" t="s">
        <v>370</v>
      </c>
      <c r="B252" s="77" t="s">
        <v>907</v>
      </c>
      <c r="C252" s="78" t="s">
        <v>410</v>
      </c>
      <c r="D252" s="76" t="s">
        <v>908</v>
      </c>
      <c r="E252" s="78" t="s">
        <v>5</v>
      </c>
      <c r="F252" s="79" t="s">
        <v>508</v>
      </c>
      <c r="G252" s="167">
        <v>173.95</v>
      </c>
      <c r="H252" s="167">
        <v>174.74</v>
      </c>
      <c r="I252" s="124">
        <f t="shared" si="48"/>
        <v>173.95</v>
      </c>
      <c r="J252" s="124">
        <f t="shared" si="49"/>
        <v>174.74</v>
      </c>
    </row>
    <row r="253" spans="1:10" ht="22.5">
      <c r="A253" s="77" t="s">
        <v>371</v>
      </c>
      <c r="B253" s="77" t="s">
        <v>909</v>
      </c>
      <c r="C253" s="78" t="s">
        <v>411</v>
      </c>
      <c r="D253" s="76" t="s">
        <v>910</v>
      </c>
      <c r="E253" s="78" t="s">
        <v>5</v>
      </c>
      <c r="F253" s="79" t="s">
        <v>508</v>
      </c>
      <c r="G253" s="167">
        <v>226.65</v>
      </c>
      <c r="H253" s="167">
        <v>227.5</v>
      </c>
      <c r="I253" s="124">
        <f t="shared" si="48"/>
        <v>226.65</v>
      </c>
      <c r="J253" s="124">
        <f t="shared" si="49"/>
        <v>227.5</v>
      </c>
    </row>
    <row r="254" spans="1:10" ht="22.5">
      <c r="A254" s="77" t="s">
        <v>372</v>
      </c>
      <c r="B254" s="77" t="s">
        <v>911</v>
      </c>
      <c r="C254" s="78" t="s">
        <v>412</v>
      </c>
      <c r="D254" s="76" t="s">
        <v>912</v>
      </c>
      <c r="E254" s="78" t="s">
        <v>5</v>
      </c>
      <c r="F254" s="79" t="s">
        <v>798</v>
      </c>
      <c r="G254" s="167">
        <v>39.24</v>
      </c>
      <c r="H254" s="167">
        <v>39.89</v>
      </c>
      <c r="I254" s="124">
        <f t="shared" si="48"/>
        <v>156.96</v>
      </c>
      <c r="J254" s="124">
        <f t="shared" si="49"/>
        <v>159.56</v>
      </c>
    </row>
    <row r="255" spans="1:10" ht="33.75">
      <c r="A255" s="77" t="s">
        <v>373</v>
      </c>
      <c r="B255" s="77" t="s">
        <v>913</v>
      </c>
      <c r="C255" s="78" t="s">
        <v>413</v>
      </c>
      <c r="D255" s="76" t="s">
        <v>914</v>
      </c>
      <c r="E255" s="78" t="s">
        <v>24</v>
      </c>
      <c r="F255" s="79" t="s">
        <v>896</v>
      </c>
      <c r="G255" s="167">
        <v>14.77</v>
      </c>
      <c r="H255" s="167">
        <v>15.77</v>
      </c>
      <c r="I255" s="124">
        <f t="shared" si="48"/>
        <v>443.1</v>
      </c>
      <c r="J255" s="124">
        <f t="shared" si="49"/>
        <v>473.1</v>
      </c>
    </row>
    <row r="256" spans="1:10" ht="3.75" customHeight="1">
      <c r="A256" s="34"/>
      <c r="B256" s="34"/>
      <c r="C256" s="34"/>
      <c r="D256" s="34"/>
      <c r="E256" s="34"/>
      <c r="F256" s="35"/>
      <c r="G256" s="35"/>
      <c r="H256" s="35"/>
      <c r="I256" s="36"/>
      <c r="J256" s="33"/>
    </row>
    <row r="257" spans="1:10">
      <c r="A257" s="23" t="s">
        <v>374</v>
      </c>
      <c r="B257" s="24"/>
      <c r="C257" s="24"/>
      <c r="D257" s="24"/>
      <c r="E257" s="25"/>
      <c r="F257" s="26"/>
      <c r="G257" s="27"/>
      <c r="H257" s="28" t="s">
        <v>11</v>
      </c>
      <c r="I257" s="29">
        <f>SUM(I258:I274)</f>
        <v>34138.54</v>
      </c>
      <c r="J257" s="29">
        <f>SUM(J258:J274)</f>
        <v>35762.6</v>
      </c>
    </row>
    <row r="258" spans="1:10" ht="22.5">
      <c r="A258" s="77" t="s">
        <v>375</v>
      </c>
      <c r="B258" s="77" t="s">
        <v>915</v>
      </c>
      <c r="C258" s="78" t="s">
        <v>414</v>
      </c>
      <c r="D258" s="76" t="s">
        <v>916</v>
      </c>
      <c r="E258" s="78" t="s">
        <v>5</v>
      </c>
      <c r="F258" s="79" t="s">
        <v>798</v>
      </c>
      <c r="G258" s="167">
        <v>163.53</v>
      </c>
      <c r="H258" s="167">
        <v>168.77</v>
      </c>
      <c r="I258" s="124">
        <f>TRUNC(F258*G258,2)</f>
        <v>654.12</v>
      </c>
      <c r="J258" s="124">
        <f>TRUNC(F258*H258,2)</f>
        <v>675.08</v>
      </c>
    </row>
    <row r="259" spans="1:10" ht="22.5">
      <c r="A259" s="77" t="s">
        <v>376</v>
      </c>
      <c r="B259" s="77" t="s">
        <v>479</v>
      </c>
      <c r="C259" s="78" t="s">
        <v>415</v>
      </c>
      <c r="D259" s="76" t="s">
        <v>480</v>
      </c>
      <c r="E259" s="78" t="s">
        <v>5</v>
      </c>
      <c r="F259" s="79" t="s">
        <v>557</v>
      </c>
      <c r="G259" s="167">
        <v>494.17</v>
      </c>
      <c r="H259" s="167">
        <v>536.12</v>
      </c>
      <c r="I259" s="124">
        <f t="shared" ref="I259:I274" si="50">TRUNC(F259*G259,2)</f>
        <v>1482.51</v>
      </c>
      <c r="J259" s="124">
        <f t="shared" ref="J259:J274" si="51">TRUNC(F259*H259,2)</f>
        <v>1608.36</v>
      </c>
    </row>
    <row r="260" spans="1:10" ht="22.5">
      <c r="A260" s="77" t="s">
        <v>377</v>
      </c>
      <c r="B260" s="77" t="s">
        <v>917</v>
      </c>
      <c r="C260" s="78" t="s">
        <v>416</v>
      </c>
      <c r="D260" s="76" t="s">
        <v>918</v>
      </c>
      <c r="E260" s="78" t="s">
        <v>5</v>
      </c>
      <c r="F260" s="79" t="s">
        <v>511</v>
      </c>
      <c r="G260" s="167">
        <v>202.07</v>
      </c>
      <c r="H260" s="167">
        <v>207.31</v>
      </c>
      <c r="I260" s="124">
        <f t="shared" si="50"/>
        <v>404.14</v>
      </c>
      <c r="J260" s="124">
        <f t="shared" si="51"/>
        <v>414.62</v>
      </c>
    </row>
    <row r="261" spans="1:10">
      <c r="A261" s="77" t="s">
        <v>378</v>
      </c>
      <c r="B261" s="77" t="s">
        <v>919</v>
      </c>
      <c r="C261" s="78" t="s">
        <v>417</v>
      </c>
      <c r="D261" s="76" t="s">
        <v>920</v>
      </c>
      <c r="E261" s="78" t="s">
        <v>921</v>
      </c>
      <c r="F261" s="79" t="s">
        <v>508</v>
      </c>
      <c r="G261" s="167">
        <v>3496.85</v>
      </c>
      <c r="H261" s="167">
        <v>3496.85</v>
      </c>
      <c r="I261" s="124">
        <f t="shared" si="50"/>
        <v>3496.85</v>
      </c>
      <c r="J261" s="124">
        <f t="shared" si="51"/>
        <v>3496.85</v>
      </c>
    </row>
    <row r="262" spans="1:10">
      <c r="A262" s="77" t="s">
        <v>379</v>
      </c>
      <c r="B262" s="77" t="s">
        <v>922</v>
      </c>
      <c r="C262" s="78" t="s">
        <v>418</v>
      </c>
      <c r="D262" s="76" t="s">
        <v>923</v>
      </c>
      <c r="E262" s="78" t="s">
        <v>921</v>
      </c>
      <c r="F262" s="79" t="s">
        <v>508</v>
      </c>
      <c r="G262" s="167">
        <v>125.47</v>
      </c>
      <c r="H262" s="167">
        <v>125.47</v>
      </c>
      <c r="I262" s="124">
        <f t="shared" si="50"/>
        <v>125.47</v>
      </c>
      <c r="J262" s="124">
        <f t="shared" si="51"/>
        <v>125.47</v>
      </c>
    </row>
    <row r="263" spans="1:10" ht="22.5">
      <c r="A263" s="77" t="s">
        <v>380</v>
      </c>
      <c r="B263" s="77" t="s">
        <v>924</v>
      </c>
      <c r="C263" s="78" t="s">
        <v>419</v>
      </c>
      <c r="D263" s="76" t="s">
        <v>925</v>
      </c>
      <c r="E263" s="78" t="s">
        <v>5</v>
      </c>
      <c r="F263" s="79" t="s">
        <v>511</v>
      </c>
      <c r="G263" s="167">
        <v>16.88</v>
      </c>
      <c r="H263" s="167">
        <v>17.489999999999998</v>
      </c>
      <c r="I263" s="124">
        <f t="shared" si="50"/>
        <v>33.76</v>
      </c>
      <c r="J263" s="124">
        <f t="shared" si="51"/>
        <v>34.979999999999997</v>
      </c>
    </row>
    <row r="264" spans="1:10" ht="22.5">
      <c r="A264" s="77" t="s">
        <v>381</v>
      </c>
      <c r="B264" s="77" t="s">
        <v>926</v>
      </c>
      <c r="C264" s="78" t="s">
        <v>420</v>
      </c>
      <c r="D264" s="76" t="s">
        <v>927</v>
      </c>
      <c r="E264" s="78" t="s">
        <v>5</v>
      </c>
      <c r="F264" s="79" t="s">
        <v>508</v>
      </c>
      <c r="G264" s="167">
        <v>12.61</v>
      </c>
      <c r="H264" s="167">
        <v>13.22</v>
      </c>
      <c r="I264" s="124">
        <f t="shared" si="50"/>
        <v>12.61</v>
      </c>
      <c r="J264" s="124">
        <f t="shared" si="51"/>
        <v>13.22</v>
      </c>
    </row>
    <row r="265" spans="1:10" ht="22.5">
      <c r="A265" s="77" t="s">
        <v>382</v>
      </c>
      <c r="B265" s="77" t="s">
        <v>928</v>
      </c>
      <c r="C265" s="78" t="s">
        <v>421</v>
      </c>
      <c r="D265" s="76" t="s">
        <v>929</v>
      </c>
      <c r="E265" s="78" t="s">
        <v>5</v>
      </c>
      <c r="F265" s="79" t="s">
        <v>930</v>
      </c>
      <c r="G265" s="167">
        <v>11.24</v>
      </c>
      <c r="H265" s="167">
        <v>11.85</v>
      </c>
      <c r="I265" s="124">
        <f t="shared" si="50"/>
        <v>157.36000000000001</v>
      </c>
      <c r="J265" s="124">
        <f t="shared" si="51"/>
        <v>165.9</v>
      </c>
    </row>
    <row r="266" spans="1:10" ht="22.5">
      <c r="A266" s="77" t="s">
        <v>383</v>
      </c>
      <c r="B266" s="77" t="s">
        <v>931</v>
      </c>
      <c r="C266" s="78" t="s">
        <v>422</v>
      </c>
      <c r="D266" s="76" t="s">
        <v>932</v>
      </c>
      <c r="E266" s="78" t="s">
        <v>5</v>
      </c>
      <c r="F266" s="79" t="s">
        <v>933</v>
      </c>
      <c r="G266" s="167">
        <v>11.38</v>
      </c>
      <c r="H266" s="167">
        <v>11.99</v>
      </c>
      <c r="I266" s="124">
        <f t="shared" si="50"/>
        <v>113.8</v>
      </c>
      <c r="J266" s="124">
        <f t="shared" si="51"/>
        <v>119.9</v>
      </c>
    </row>
    <row r="267" spans="1:10" ht="22.5">
      <c r="A267" s="77" t="s">
        <v>384</v>
      </c>
      <c r="B267" s="77" t="s">
        <v>934</v>
      </c>
      <c r="C267" s="78" t="s">
        <v>423</v>
      </c>
      <c r="D267" s="76" t="s">
        <v>935</v>
      </c>
      <c r="E267" s="78" t="s">
        <v>5</v>
      </c>
      <c r="F267" s="79" t="s">
        <v>560</v>
      </c>
      <c r="G267" s="167">
        <v>68.73</v>
      </c>
      <c r="H267" s="167">
        <v>71.349999999999994</v>
      </c>
      <c r="I267" s="124">
        <f t="shared" si="50"/>
        <v>2749.2</v>
      </c>
      <c r="J267" s="124">
        <f t="shared" si="51"/>
        <v>2854</v>
      </c>
    </row>
    <row r="268" spans="1:10">
      <c r="A268" s="77" t="s">
        <v>385</v>
      </c>
      <c r="B268" s="77">
        <v>101905</v>
      </c>
      <c r="C268" s="126">
        <v>101905</v>
      </c>
      <c r="D268" s="76" t="s">
        <v>936</v>
      </c>
      <c r="E268" s="78" t="s">
        <v>5</v>
      </c>
      <c r="F268" s="125" t="s">
        <v>581</v>
      </c>
      <c r="G268" s="167">
        <v>281.07</v>
      </c>
      <c r="H268" s="167">
        <v>283.58999999999997</v>
      </c>
      <c r="I268" s="124">
        <f t="shared" si="50"/>
        <v>1405.35</v>
      </c>
      <c r="J268" s="124">
        <f t="shared" si="51"/>
        <v>1417.95</v>
      </c>
    </row>
    <row r="269" spans="1:10">
      <c r="A269" s="77" t="s">
        <v>386</v>
      </c>
      <c r="B269" s="77">
        <v>101907</v>
      </c>
      <c r="C269" s="126">
        <v>101907</v>
      </c>
      <c r="D269" s="76" t="s">
        <v>937</v>
      </c>
      <c r="E269" s="78" t="s">
        <v>5</v>
      </c>
      <c r="F269" s="125" t="s">
        <v>508</v>
      </c>
      <c r="G269" s="167">
        <v>886.7</v>
      </c>
      <c r="H269" s="167">
        <v>889.22</v>
      </c>
      <c r="I269" s="124">
        <f t="shared" si="50"/>
        <v>886.7</v>
      </c>
      <c r="J269" s="124">
        <f t="shared" si="51"/>
        <v>889.22</v>
      </c>
    </row>
    <row r="270" spans="1:10">
      <c r="A270" s="77" t="s">
        <v>387</v>
      </c>
      <c r="B270" s="77">
        <v>101909</v>
      </c>
      <c r="C270" s="126">
        <v>101909</v>
      </c>
      <c r="D270" s="76" t="s">
        <v>938</v>
      </c>
      <c r="E270" s="78" t="s">
        <v>5</v>
      </c>
      <c r="F270" s="125" t="s">
        <v>798</v>
      </c>
      <c r="G270" s="167">
        <v>316.7</v>
      </c>
      <c r="H270" s="167">
        <v>319.22000000000003</v>
      </c>
      <c r="I270" s="124">
        <f t="shared" si="50"/>
        <v>1266.8</v>
      </c>
      <c r="J270" s="124">
        <f t="shared" si="51"/>
        <v>1276.8800000000001</v>
      </c>
    </row>
    <row r="271" spans="1:10" ht="22.5">
      <c r="A271" s="77" t="s">
        <v>388</v>
      </c>
      <c r="B271" s="77" t="s">
        <v>939</v>
      </c>
      <c r="C271" s="78" t="s">
        <v>424</v>
      </c>
      <c r="D271" s="76" t="s">
        <v>940</v>
      </c>
      <c r="E271" s="78" t="s">
        <v>514</v>
      </c>
      <c r="F271" s="79" t="s">
        <v>782</v>
      </c>
      <c r="G271" s="167">
        <v>101.27</v>
      </c>
      <c r="H271" s="167">
        <v>102.68</v>
      </c>
      <c r="I271" s="124">
        <f t="shared" si="50"/>
        <v>810.16</v>
      </c>
      <c r="J271" s="124">
        <f t="shared" si="51"/>
        <v>821.44</v>
      </c>
    </row>
    <row r="272" spans="1:10" ht="33.75">
      <c r="A272" s="77" t="s">
        <v>389</v>
      </c>
      <c r="B272" s="77" t="s">
        <v>941</v>
      </c>
      <c r="C272" s="78" t="s">
        <v>425</v>
      </c>
      <c r="D272" s="76" t="s">
        <v>942</v>
      </c>
      <c r="E272" s="78" t="s">
        <v>5</v>
      </c>
      <c r="F272" s="79" t="s">
        <v>508</v>
      </c>
      <c r="G272" s="167">
        <v>5054.5600000000004</v>
      </c>
      <c r="H272" s="167">
        <v>5066.88</v>
      </c>
      <c r="I272" s="124">
        <f t="shared" si="50"/>
        <v>5054.5600000000004</v>
      </c>
      <c r="J272" s="124">
        <f t="shared" si="51"/>
        <v>5066.88</v>
      </c>
    </row>
    <row r="273" spans="1:10" ht="22.5">
      <c r="A273" s="77" t="s">
        <v>390</v>
      </c>
      <c r="B273" s="77" t="s">
        <v>943</v>
      </c>
      <c r="C273" s="78" t="s">
        <v>426</v>
      </c>
      <c r="D273" s="76" t="s">
        <v>944</v>
      </c>
      <c r="E273" s="78" t="s">
        <v>5</v>
      </c>
      <c r="F273" s="79" t="s">
        <v>508</v>
      </c>
      <c r="G273" s="167">
        <v>891.55</v>
      </c>
      <c r="H273" s="167">
        <v>897.85</v>
      </c>
      <c r="I273" s="124">
        <f t="shared" si="50"/>
        <v>891.55</v>
      </c>
      <c r="J273" s="124">
        <f t="shared" si="51"/>
        <v>897.85</v>
      </c>
    </row>
    <row r="274" spans="1:10" ht="33.75">
      <c r="A274" s="77" t="s">
        <v>391</v>
      </c>
      <c r="B274" s="77" t="s">
        <v>869</v>
      </c>
      <c r="C274" s="78" t="s">
        <v>394</v>
      </c>
      <c r="D274" s="76" t="s">
        <v>870</v>
      </c>
      <c r="E274" s="78" t="s">
        <v>5</v>
      </c>
      <c r="F274" s="79" t="s">
        <v>560</v>
      </c>
      <c r="G274" s="167">
        <v>364.84</v>
      </c>
      <c r="H274" s="167">
        <v>397.1</v>
      </c>
      <c r="I274" s="124">
        <f t="shared" si="50"/>
        <v>14593.6</v>
      </c>
      <c r="J274" s="124">
        <f t="shared" si="51"/>
        <v>15884</v>
      </c>
    </row>
    <row r="275" spans="1:10" ht="3.75" customHeight="1">
      <c r="A275" s="34"/>
      <c r="B275" s="34"/>
      <c r="C275" s="34"/>
      <c r="D275" s="34"/>
      <c r="E275" s="34"/>
      <c r="F275" s="35"/>
      <c r="G275" s="35"/>
      <c r="H275" s="35"/>
      <c r="I275" s="36"/>
      <c r="J275" s="33"/>
    </row>
    <row r="276" spans="1:10">
      <c r="A276" s="23" t="s">
        <v>392</v>
      </c>
      <c r="B276" s="24"/>
      <c r="C276" s="24"/>
      <c r="D276" s="24"/>
      <c r="E276" s="25"/>
      <c r="F276" s="26"/>
      <c r="G276" s="27"/>
      <c r="H276" s="28" t="s">
        <v>11</v>
      </c>
      <c r="I276" s="29">
        <f>SUM(I277:I285)</f>
        <v>111402.21</v>
      </c>
      <c r="J276" s="29">
        <f>SUM(J277:J285)</f>
        <v>116253.68</v>
      </c>
    </row>
    <row r="277" spans="1:10">
      <c r="A277" s="77" t="s">
        <v>393</v>
      </c>
      <c r="B277" s="77" t="s">
        <v>945</v>
      </c>
      <c r="C277" s="78" t="s">
        <v>451</v>
      </c>
      <c r="D277" s="76" t="s">
        <v>946</v>
      </c>
      <c r="E277" s="78" t="s">
        <v>514</v>
      </c>
      <c r="F277" s="79" t="s">
        <v>947</v>
      </c>
      <c r="G277" s="167">
        <v>17.96</v>
      </c>
      <c r="H277" s="167">
        <v>19.309999999999999</v>
      </c>
      <c r="I277" s="124">
        <f>TRUNC(F277*G277,2)</f>
        <v>134.69999999999999</v>
      </c>
      <c r="J277" s="124">
        <f>TRUNC(F277*H277,2)</f>
        <v>144.82</v>
      </c>
    </row>
    <row r="278" spans="1:10" ht="22.5">
      <c r="A278" s="77" t="s">
        <v>427</v>
      </c>
      <c r="B278" s="77" t="s">
        <v>948</v>
      </c>
      <c r="C278" s="78" t="s">
        <v>452</v>
      </c>
      <c r="D278" s="76" t="s">
        <v>949</v>
      </c>
      <c r="E278" s="78" t="s">
        <v>514</v>
      </c>
      <c r="F278" s="79" t="s">
        <v>950</v>
      </c>
      <c r="G278" s="167">
        <v>54.1</v>
      </c>
      <c r="H278" s="167">
        <v>57.42</v>
      </c>
      <c r="I278" s="124">
        <f t="shared" ref="I278:I285" si="52">TRUNC(F278*G278,2)</f>
        <v>1637.06</v>
      </c>
      <c r="J278" s="124">
        <f t="shared" ref="J278:J285" si="53">TRUNC(F278*H278,2)</f>
        <v>1737.52</v>
      </c>
    </row>
    <row r="279" spans="1:10" ht="33.75">
      <c r="A279" s="77" t="s">
        <v>428</v>
      </c>
      <c r="B279" s="77" t="s">
        <v>951</v>
      </c>
      <c r="C279" s="78" t="s">
        <v>453</v>
      </c>
      <c r="D279" s="76" t="s">
        <v>952</v>
      </c>
      <c r="E279" s="78" t="s">
        <v>514</v>
      </c>
      <c r="F279" s="79" t="s">
        <v>953</v>
      </c>
      <c r="G279" s="167">
        <v>9.8800000000000008</v>
      </c>
      <c r="H279" s="167">
        <v>10.4</v>
      </c>
      <c r="I279" s="124">
        <f t="shared" si="52"/>
        <v>966.95</v>
      </c>
      <c r="J279" s="124">
        <f t="shared" si="53"/>
        <v>1017.84</v>
      </c>
    </row>
    <row r="280" spans="1:10" ht="22.5">
      <c r="A280" s="77" t="s">
        <v>429</v>
      </c>
      <c r="B280" s="77" t="s">
        <v>954</v>
      </c>
      <c r="C280" s="78" t="s">
        <v>454</v>
      </c>
      <c r="D280" s="76" t="s">
        <v>955</v>
      </c>
      <c r="E280" s="78" t="s">
        <v>514</v>
      </c>
      <c r="F280" s="79" t="s">
        <v>956</v>
      </c>
      <c r="G280" s="167">
        <v>16.47</v>
      </c>
      <c r="H280" s="167">
        <v>17.72</v>
      </c>
      <c r="I280" s="124">
        <f t="shared" si="52"/>
        <v>1714.69</v>
      </c>
      <c r="J280" s="124">
        <f t="shared" si="53"/>
        <v>1844.82</v>
      </c>
    </row>
    <row r="281" spans="1:10" ht="33.75">
      <c r="A281" s="77" t="s">
        <v>430</v>
      </c>
      <c r="B281" s="77" t="s">
        <v>957</v>
      </c>
      <c r="C281" s="78" t="s">
        <v>455</v>
      </c>
      <c r="D281" s="76" t="s">
        <v>958</v>
      </c>
      <c r="E281" s="78" t="s">
        <v>514</v>
      </c>
      <c r="F281" s="79" t="s">
        <v>959</v>
      </c>
      <c r="G281" s="167">
        <v>26.27</v>
      </c>
      <c r="H281" s="167">
        <v>27.31</v>
      </c>
      <c r="I281" s="124">
        <f t="shared" si="52"/>
        <v>6844.12</v>
      </c>
      <c r="J281" s="124">
        <f t="shared" si="53"/>
        <v>7115.07</v>
      </c>
    </row>
    <row r="282" spans="1:10" ht="33.75">
      <c r="A282" s="77" t="s">
        <v>431</v>
      </c>
      <c r="B282" s="77" t="s">
        <v>960</v>
      </c>
      <c r="C282" s="78" t="s">
        <v>456</v>
      </c>
      <c r="D282" s="76" t="s">
        <v>961</v>
      </c>
      <c r="E282" s="78" t="s">
        <v>514</v>
      </c>
      <c r="F282" s="79" t="s">
        <v>962</v>
      </c>
      <c r="G282" s="167">
        <v>21.97</v>
      </c>
      <c r="H282" s="167">
        <v>23.54</v>
      </c>
      <c r="I282" s="124">
        <f t="shared" si="52"/>
        <v>9566.39</v>
      </c>
      <c r="J282" s="124">
        <f t="shared" si="53"/>
        <v>10250.02</v>
      </c>
    </row>
    <row r="283" spans="1:10" ht="33.75">
      <c r="A283" s="77" t="s">
        <v>432</v>
      </c>
      <c r="B283" s="77" t="s">
        <v>963</v>
      </c>
      <c r="C283" s="78" t="s">
        <v>457</v>
      </c>
      <c r="D283" s="76" t="s">
        <v>964</v>
      </c>
      <c r="E283" s="78" t="s">
        <v>514</v>
      </c>
      <c r="F283" s="79" t="s">
        <v>965</v>
      </c>
      <c r="G283" s="167">
        <v>47.54</v>
      </c>
      <c r="H283" s="167">
        <v>51.47</v>
      </c>
      <c r="I283" s="124">
        <f t="shared" si="52"/>
        <v>32814</v>
      </c>
      <c r="J283" s="124">
        <f t="shared" si="53"/>
        <v>35526.65</v>
      </c>
    </row>
    <row r="284" spans="1:10">
      <c r="A284" s="77" t="s">
        <v>433</v>
      </c>
      <c r="B284" s="77">
        <v>102494</v>
      </c>
      <c r="C284" s="126">
        <v>102494</v>
      </c>
      <c r="D284" s="76" t="s">
        <v>966</v>
      </c>
      <c r="E284" s="78" t="s">
        <v>514</v>
      </c>
      <c r="F284" s="125" t="s">
        <v>967</v>
      </c>
      <c r="G284" s="167">
        <v>81.88</v>
      </c>
      <c r="H284" s="167">
        <v>83</v>
      </c>
      <c r="I284" s="124">
        <f t="shared" si="52"/>
        <v>55789.75</v>
      </c>
      <c r="J284" s="124">
        <f t="shared" si="53"/>
        <v>56552.88</v>
      </c>
    </row>
    <row r="285" spans="1:10">
      <c r="A285" s="77" t="s">
        <v>434</v>
      </c>
      <c r="B285" s="77">
        <v>102506</v>
      </c>
      <c r="C285" s="126">
        <v>102506</v>
      </c>
      <c r="D285" s="76" t="s">
        <v>968</v>
      </c>
      <c r="E285" s="78" t="s">
        <v>24</v>
      </c>
      <c r="F285" s="125" t="s">
        <v>969</v>
      </c>
      <c r="G285" s="167">
        <v>14.49</v>
      </c>
      <c r="H285" s="167">
        <v>15.46</v>
      </c>
      <c r="I285" s="124">
        <f t="shared" si="52"/>
        <v>1934.55</v>
      </c>
      <c r="J285" s="124">
        <f t="shared" si="53"/>
        <v>2064.06</v>
      </c>
    </row>
    <row r="286" spans="1:10" ht="3.75" customHeight="1">
      <c r="A286" s="34"/>
      <c r="B286" s="34"/>
      <c r="C286" s="34"/>
      <c r="D286" s="34"/>
      <c r="E286" s="34"/>
      <c r="F286" s="35"/>
      <c r="G286" s="35"/>
      <c r="H286" s="35"/>
      <c r="I286" s="36"/>
      <c r="J286" s="33"/>
    </row>
    <row r="287" spans="1:10">
      <c r="A287" s="23" t="s">
        <v>435</v>
      </c>
      <c r="B287" s="24"/>
      <c r="C287" s="24"/>
      <c r="D287" s="24"/>
      <c r="E287" s="25"/>
      <c r="F287" s="26"/>
      <c r="G287" s="27"/>
      <c r="H287" s="28" t="s">
        <v>11</v>
      </c>
      <c r="I287" s="29">
        <f>SUM(I288:I295)</f>
        <v>58091.210000000006</v>
      </c>
      <c r="J287" s="29">
        <f>SUM(J288:J295)</f>
        <v>61779.360000000001</v>
      </c>
    </row>
    <row r="288" spans="1:10">
      <c r="A288" s="77" t="s">
        <v>436</v>
      </c>
      <c r="B288" s="77">
        <v>89512</v>
      </c>
      <c r="C288" s="126">
        <v>89512</v>
      </c>
      <c r="D288" s="76" t="s">
        <v>970</v>
      </c>
      <c r="E288" s="78" t="s">
        <v>24</v>
      </c>
      <c r="F288" s="125" t="s">
        <v>971</v>
      </c>
      <c r="G288" s="167">
        <v>58.37</v>
      </c>
      <c r="H288" s="167">
        <v>60.58</v>
      </c>
      <c r="I288" s="124">
        <f>TRUNC(F288*G288,2)</f>
        <v>1589.99</v>
      </c>
      <c r="J288" s="124">
        <f>TRUNC(F288*H288,2)</f>
        <v>1650.19</v>
      </c>
    </row>
    <row r="289" spans="1:10" ht="22.5">
      <c r="A289" s="77" t="s">
        <v>437</v>
      </c>
      <c r="B289" s="77">
        <v>89714</v>
      </c>
      <c r="C289" s="126">
        <v>89714</v>
      </c>
      <c r="D289" s="76" t="s">
        <v>972</v>
      </c>
      <c r="E289" s="78" t="s">
        <v>24</v>
      </c>
      <c r="F289" s="125" t="s">
        <v>973</v>
      </c>
      <c r="G289" s="167">
        <v>46.53</v>
      </c>
      <c r="H289" s="167">
        <v>48.97</v>
      </c>
      <c r="I289" s="124">
        <f t="shared" ref="I289:I295" si="54">TRUNC(F289*G289,2)</f>
        <v>1832.35</v>
      </c>
      <c r="J289" s="124">
        <f t="shared" ref="J289:J295" si="55">TRUNC(F289*H289,2)</f>
        <v>1928.43</v>
      </c>
    </row>
    <row r="290" spans="1:10" ht="33.75">
      <c r="A290" s="77" t="s">
        <v>438</v>
      </c>
      <c r="B290" s="77" t="s">
        <v>974</v>
      </c>
      <c r="C290" s="78" t="s">
        <v>458</v>
      </c>
      <c r="D290" s="76" t="s">
        <v>975</v>
      </c>
      <c r="E290" s="78" t="s">
        <v>5</v>
      </c>
      <c r="F290" s="79" t="s">
        <v>933</v>
      </c>
      <c r="G290" s="167">
        <v>378.41</v>
      </c>
      <c r="H290" s="167">
        <v>405.68</v>
      </c>
      <c r="I290" s="124">
        <f t="shared" si="54"/>
        <v>3784.1</v>
      </c>
      <c r="J290" s="124">
        <f t="shared" si="55"/>
        <v>4056.8</v>
      </c>
    </row>
    <row r="291" spans="1:10" ht="22.5">
      <c r="A291" s="77" t="s">
        <v>439</v>
      </c>
      <c r="B291" s="77" t="s">
        <v>976</v>
      </c>
      <c r="C291" s="78" t="s">
        <v>459</v>
      </c>
      <c r="D291" s="76" t="s">
        <v>977</v>
      </c>
      <c r="E291" s="78" t="s">
        <v>5</v>
      </c>
      <c r="F291" s="79" t="s">
        <v>978</v>
      </c>
      <c r="G291" s="167">
        <v>594.99</v>
      </c>
      <c r="H291" s="167">
        <v>638.05999999999995</v>
      </c>
      <c r="I291" s="124">
        <f t="shared" si="54"/>
        <v>35104.410000000003</v>
      </c>
      <c r="J291" s="124">
        <f t="shared" si="55"/>
        <v>37645.54</v>
      </c>
    </row>
    <row r="292" spans="1:10" ht="22.5">
      <c r="A292" s="77" t="s">
        <v>440</v>
      </c>
      <c r="B292" s="77" t="s">
        <v>979</v>
      </c>
      <c r="C292" s="78" t="s">
        <v>460</v>
      </c>
      <c r="D292" s="76" t="s">
        <v>980</v>
      </c>
      <c r="E292" s="78" t="s">
        <v>24</v>
      </c>
      <c r="F292" s="79" t="s">
        <v>981</v>
      </c>
      <c r="G292" s="167">
        <v>99.73</v>
      </c>
      <c r="H292" s="167">
        <v>104.48</v>
      </c>
      <c r="I292" s="124">
        <f t="shared" si="54"/>
        <v>5834.2</v>
      </c>
      <c r="J292" s="124">
        <f t="shared" si="55"/>
        <v>6112.08</v>
      </c>
    </row>
    <row r="293" spans="1:10" ht="33.75">
      <c r="A293" s="77" t="s">
        <v>441</v>
      </c>
      <c r="B293" s="77" t="s">
        <v>982</v>
      </c>
      <c r="C293" s="78" t="s">
        <v>461</v>
      </c>
      <c r="D293" s="76" t="s">
        <v>983</v>
      </c>
      <c r="E293" s="78" t="s">
        <v>5</v>
      </c>
      <c r="F293" s="79" t="s">
        <v>511</v>
      </c>
      <c r="G293" s="167">
        <v>610.12</v>
      </c>
      <c r="H293" s="167">
        <v>650.95000000000005</v>
      </c>
      <c r="I293" s="124">
        <f t="shared" si="54"/>
        <v>1220.24</v>
      </c>
      <c r="J293" s="124">
        <f t="shared" si="55"/>
        <v>1301.9000000000001</v>
      </c>
    </row>
    <row r="294" spans="1:10" ht="45">
      <c r="A294" s="77" t="s">
        <v>442</v>
      </c>
      <c r="B294" s="77" t="s">
        <v>984</v>
      </c>
      <c r="C294" s="78" t="s">
        <v>462</v>
      </c>
      <c r="D294" s="76" t="s">
        <v>985</v>
      </c>
      <c r="E294" s="78" t="s">
        <v>24</v>
      </c>
      <c r="F294" s="79" t="s">
        <v>793</v>
      </c>
      <c r="G294" s="167">
        <v>226.4</v>
      </c>
      <c r="H294" s="167">
        <v>231.95</v>
      </c>
      <c r="I294" s="124">
        <f t="shared" si="54"/>
        <v>2716.8</v>
      </c>
      <c r="J294" s="124">
        <f t="shared" si="55"/>
        <v>2783.4</v>
      </c>
    </row>
    <row r="295" spans="1:10" ht="22.5">
      <c r="A295" s="77" t="s">
        <v>443</v>
      </c>
      <c r="B295" s="77" t="s">
        <v>986</v>
      </c>
      <c r="C295" s="78" t="s">
        <v>463</v>
      </c>
      <c r="D295" s="76" t="s">
        <v>987</v>
      </c>
      <c r="E295" s="78" t="s">
        <v>5</v>
      </c>
      <c r="F295" s="79" t="s">
        <v>511</v>
      </c>
      <c r="G295" s="167">
        <v>3004.56</v>
      </c>
      <c r="H295" s="167">
        <v>3150.51</v>
      </c>
      <c r="I295" s="124">
        <f t="shared" si="54"/>
        <v>6009.12</v>
      </c>
      <c r="J295" s="124">
        <f t="shared" si="55"/>
        <v>6301.02</v>
      </c>
    </row>
    <row r="296" spans="1:10" ht="3.75" customHeight="1">
      <c r="A296" s="34"/>
      <c r="B296" s="34"/>
      <c r="C296" s="34"/>
      <c r="D296" s="34"/>
      <c r="E296" s="34"/>
      <c r="F296" s="35"/>
      <c r="G296" s="35"/>
      <c r="H296" s="35"/>
      <c r="I296" s="36"/>
      <c r="J296" s="33"/>
    </row>
    <row r="297" spans="1:10">
      <c r="A297" s="23" t="s">
        <v>444</v>
      </c>
      <c r="B297" s="24"/>
      <c r="C297" s="24"/>
      <c r="D297" s="24"/>
      <c r="E297" s="25"/>
      <c r="F297" s="26"/>
      <c r="G297" s="27"/>
      <c r="H297" s="28" t="s">
        <v>11</v>
      </c>
      <c r="I297" s="29">
        <f>SUM(I298:I303)</f>
        <v>8877.73</v>
      </c>
      <c r="J297" s="29">
        <f>SUM(J298:J303)</f>
        <v>9098.26</v>
      </c>
    </row>
    <row r="298" spans="1:10" ht="22.5">
      <c r="A298" s="77" t="s">
        <v>445</v>
      </c>
      <c r="B298" s="77" t="s">
        <v>988</v>
      </c>
      <c r="C298" s="78" t="s">
        <v>464</v>
      </c>
      <c r="D298" s="76" t="s">
        <v>989</v>
      </c>
      <c r="E298" s="78" t="s">
        <v>5</v>
      </c>
      <c r="F298" s="79" t="s">
        <v>508</v>
      </c>
      <c r="G298" s="167">
        <v>1000.97</v>
      </c>
      <c r="H298" s="167">
        <v>1005.53</v>
      </c>
      <c r="I298" s="124">
        <f>TRUNC(F298*G298,2)</f>
        <v>1000.97</v>
      </c>
      <c r="J298" s="124">
        <f>TRUNC(F298*H298,2)</f>
        <v>1005.53</v>
      </c>
    </row>
    <row r="299" spans="1:10" ht="22.5">
      <c r="A299" s="77" t="s">
        <v>446</v>
      </c>
      <c r="B299" s="77" t="s">
        <v>990</v>
      </c>
      <c r="C299" s="78" t="s">
        <v>465</v>
      </c>
      <c r="D299" s="76" t="s">
        <v>991</v>
      </c>
      <c r="E299" s="78" t="s">
        <v>514</v>
      </c>
      <c r="F299" s="79" t="s">
        <v>992</v>
      </c>
      <c r="G299" s="167">
        <v>68.5</v>
      </c>
      <c r="H299" s="167">
        <v>68.5</v>
      </c>
      <c r="I299" s="124">
        <f t="shared" ref="I299:I303" si="56">TRUNC(F299*G299,2)</f>
        <v>102.75</v>
      </c>
      <c r="J299" s="124">
        <f t="shared" ref="J299:J303" si="57">TRUNC(F299*H299,2)</f>
        <v>102.75</v>
      </c>
    </row>
    <row r="300" spans="1:10" ht="22.5">
      <c r="A300" s="77" t="s">
        <v>447</v>
      </c>
      <c r="B300" s="77" t="s">
        <v>993</v>
      </c>
      <c r="C300" s="78" t="s">
        <v>466</v>
      </c>
      <c r="D300" s="76" t="s">
        <v>994</v>
      </c>
      <c r="E300" s="78" t="s">
        <v>514</v>
      </c>
      <c r="F300" s="79" t="s">
        <v>995</v>
      </c>
      <c r="G300" s="167">
        <v>75</v>
      </c>
      <c r="H300" s="167">
        <v>75</v>
      </c>
      <c r="I300" s="124">
        <f t="shared" si="56"/>
        <v>105</v>
      </c>
      <c r="J300" s="124">
        <f t="shared" si="57"/>
        <v>105</v>
      </c>
    </row>
    <row r="301" spans="1:10">
      <c r="A301" s="77" t="s">
        <v>448</v>
      </c>
      <c r="B301" s="77" t="s">
        <v>996</v>
      </c>
      <c r="C301" s="78" t="s">
        <v>467</v>
      </c>
      <c r="D301" s="76" t="s">
        <v>997</v>
      </c>
      <c r="E301" s="78" t="s">
        <v>540</v>
      </c>
      <c r="F301" s="79" t="s">
        <v>998</v>
      </c>
      <c r="G301" s="167">
        <v>119.05</v>
      </c>
      <c r="H301" s="167">
        <v>119.95</v>
      </c>
      <c r="I301" s="124">
        <f t="shared" si="56"/>
        <v>138.09</v>
      </c>
      <c r="J301" s="124">
        <f t="shared" si="57"/>
        <v>139.13999999999999</v>
      </c>
    </row>
    <row r="302" spans="1:10" ht="22.5">
      <c r="A302" s="77" t="s">
        <v>449</v>
      </c>
      <c r="B302" s="77" t="s">
        <v>999</v>
      </c>
      <c r="C302" s="78" t="s">
        <v>468</v>
      </c>
      <c r="D302" s="76" t="s">
        <v>1000</v>
      </c>
      <c r="E302" s="78" t="s">
        <v>514</v>
      </c>
      <c r="F302" s="79" t="s">
        <v>1001</v>
      </c>
      <c r="G302" s="167">
        <v>21.82</v>
      </c>
      <c r="H302" s="167">
        <v>22.72</v>
      </c>
      <c r="I302" s="124">
        <f t="shared" si="56"/>
        <v>3827.66</v>
      </c>
      <c r="J302" s="124">
        <f t="shared" si="57"/>
        <v>3985.54</v>
      </c>
    </row>
    <row r="303" spans="1:10" ht="22.5">
      <c r="A303" s="77" t="s">
        <v>450</v>
      </c>
      <c r="B303" s="77" t="s">
        <v>1002</v>
      </c>
      <c r="C303" s="78" t="s">
        <v>469</v>
      </c>
      <c r="D303" s="76" t="s">
        <v>1003</v>
      </c>
      <c r="E303" s="78" t="s">
        <v>5</v>
      </c>
      <c r="F303" s="79" t="s">
        <v>1004</v>
      </c>
      <c r="G303" s="167">
        <v>119.46</v>
      </c>
      <c r="H303" s="167">
        <v>121.3</v>
      </c>
      <c r="I303" s="124">
        <f t="shared" si="56"/>
        <v>3703.26</v>
      </c>
      <c r="J303" s="124">
        <f t="shared" si="57"/>
        <v>3760.3</v>
      </c>
    </row>
    <row r="304" spans="1:10" ht="3.75" customHeight="1">
      <c r="A304" s="34"/>
      <c r="B304" s="34"/>
      <c r="C304" s="34"/>
      <c r="D304" s="34"/>
      <c r="E304" s="34"/>
      <c r="F304" s="35"/>
      <c r="G304" s="35"/>
      <c r="H304" s="35"/>
      <c r="I304" s="36"/>
      <c r="J304" s="127"/>
    </row>
    <row r="305" spans="1:11">
      <c r="A305" s="128"/>
      <c r="B305" s="122"/>
      <c r="C305" s="122"/>
      <c r="D305" s="122"/>
      <c r="E305" s="122"/>
      <c r="F305" s="122"/>
      <c r="G305" s="129"/>
      <c r="H305" s="130" t="s">
        <v>498</v>
      </c>
      <c r="I305" s="131">
        <f>+Total_item_Deson_B.17+Total_item_Deson_B.16+Total_item_Deson_B.15+Total_item_Deson_B.14+Total_item_Deson_B.13+Total_item_Deson_B.12+Total_item_Deson_B.11+Total_item_Deson_B.10+Total_item_Deson_B.09+Total_item_Deson_B.08+Total_item_Deson_B.07+Total_item_Deson_B.06+Total_item_Deson_B.05+Total_item_Deson_B.04+Total_item_Deson_B.03+Total_item_Deson_B.02+Total_item_Deson_B.01</f>
        <v>1568411.8</v>
      </c>
      <c r="J305" s="132">
        <f>+Total_item_Oner_B.17+Total_item_Oner_B.16+Total_item_Oner_B.15+Total_item_Oner_B.14+Total_item_Oner_B.13+Total_item_Oner_B.12+Total_item_Oner_B.11+Total_item_Oner_B.10+Total_item_Oner_B.09+Total_item_Oner_B.08+Total_item_Oner_B.07+Total_item_Oner_B.06+Total_item_Oner_B.05+Total_item_Oner_B.04+Total_item_Oner_B.03+Total_item_Oner_B.02+Total_item_Oner_B.01</f>
        <v>1608991.32</v>
      </c>
    </row>
    <row r="306" spans="1:11">
      <c r="A306" s="81"/>
      <c r="B306" s="82"/>
      <c r="C306" s="82"/>
      <c r="D306" s="82"/>
      <c r="E306" s="82"/>
      <c r="F306" s="83" t="s">
        <v>26</v>
      </c>
      <c r="G306" s="171">
        <v>0.25190000000000001</v>
      </c>
      <c r="H306" s="171">
        <v>0.20369999999999996</v>
      </c>
      <c r="I306" s="84">
        <f>TRUNC(I305*G306,2)</f>
        <v>395082.93</v>
      </c>
      <c r="J306" s="84">
        <f>TRUNC(J305*H306,2)</f>
        <v>327751.53000000003</v>
      </c>
    </row>
    <row r="307" spans="1:11">
      <c r="A307" s="85"/>
      <c r="B307" s="86"/>
      <c r="C307" s="86"/>
      <c r="D307" s="86"/>
      <c r="E307" s="86"/>
      <c r="F307" s="87"/>
      <c r="G307" s="88"/>
      <c r="H307" s="89"/>
      <c r="I307" s="90" t="s">
        <v>48</v>
      </c>
      <c r="J307" s="91" t="s">
        <v>49</v>
      </c>
    </row>
    <row r="308" spans="1:11">
      <c r="A308" s="128"/>
      <c r="B308" s="122"/>
      <c r="C308" s="122"/>
      <c r="D308" s="122"/>
      <c r="E308" s="122"/>
      <c r="F308" s="122"/>
      <c r="G308" s="129"/>
      <c r="H308" s="130" t="s">
        <v>499</v>
      </c>
      <c r="I308" s="134">
        <f>SUM(I305+I306)</f>
        <v>1963494.73</v>
      </c>
      <c r="J308" s="135">
        <f>SUM(J305+J306)</f>
        <v>1936742.85</v>
      </c>
    </row>
    <row r="309" spans="1:11" ht="3.75" customHeight="1">
      <c r="A309" s="34"/>
      <c r="B309" s="34"/>
      <c r="C309" s="34"/>
      <c r="D309" s="34"/>
      <c r="E309" s="34"/>
      <c r="F309" s="35"/>
      <c r="G309" s="35"/>
      <c r="H309" s="35"/>
      <c r="I309" s="36"/>
      <c r="J309" s="133"/>
    </row>
    <row r="310" spans="1:11" ht="12.75" customHeight="1">
      <c r="A310" s="112"/>
      <c r="B310" s="113"/>
      <c r="C310" s="113"/>
      <c r="D310" s="113"/>
      <c r="E310" s="113"/>
      <c r="F310" s="114"/>
      <c r="G310" s="115"/>
      <c r="H310" s="116" t="s">
        <v>500</v>
      </c>
      <c r="I310" s="117">
        <f>+I305+I81</f>
        <v>1826268.6300000001</v>
      </c>
      <c r="J310" s="117">
        <f>+J305+J81</f>
        <v>1873766.96</v>
      </c>
    </row>
    <row r="311" spans="1:11" ht="3.75" customHeight="1">
      <c r="A311" s="34"/>
      <c r="B311" s="34"/>
      <c r="C311" s="34"/>
      <c r="D311" s="34"/>
      <c r="E311" s="34"/>
      <c r="F311" s="35"/>
      <c r="G311" s="98"/>
      <c r="H311" s="98"/>
      <c r="I311" s="99"/>
      <c r="J311" s="111"/>
    </row>
    <row r="312" spans="1:11" ht="12.75" customHeight="1">
      <c r="A312" s="39"/>
      <c r="B312" s="40"/>
      <c r="C312" s="40"/>
      <c r="D312" s="40"/>
      <c r="E312" s="40"/>
      <c r="F312" s="41" t="s">
        <v>26</v>
      </c>
      <c r="G312" s="173">
        <v>0.25190000000000001</v>
      </c>
      <c r="H312" s="173">
        <v>0.20369999999999996</v>
      </c>
      <c r="I312" s="100">
        <f>TRUNC(I310*G312,2)</f>
        <v>460037.06</v>
      </c>
      <c r="J312" s="100">
        <f>TRUNC(J310*H312,2)</f>
        <v>381686.32</v>
      </c>
    </row>
    <row r="313" spans="1:11">
      <c r="A313" s="42"/>
      <c r="B313" s="43"/>
      <c r="C313" s="43"/>
      <c r="D313" s="43"/>
      <c r="E313" s="43"/>
      <c r="F313" s="44"/>
      <c r="G313" s="101"/>
      <c r="H313" s="102"/>
      <c r="I313" s="108" t="s">
        <v>27</v>
      </c>
      <c r="J313" s="109" t="s">
        <v>28</v>
      </c>
    </row>
    <row r="314" spans="1:11" ht="12.75" customHeight="1">
      <c r="A314" s="45"/>
      <c r="B314" s="46"/>
      <c r="C314" s="46"/>
      <c r="D314" s="46"/>
      <c r="E314" s="46"/>
      <c r="F314" s="47"/>
      <c r="G314" s="104"/>
      <c r="H314" s="105" t="s">
        <v>29</v>
      </c>
      <c r="I314" s="103">
        <f>SUM(I310+I312)</f>
        <v>2286305.69</v>
      </c>
      <c r="J314" s="103">
        <f>SUM(J310+J312)</f>
        <v>2255453.2799999998</v>
      </c>
    </row>
    <row r="315" spans="1:11" ht="3.75" customHeight="1">
      <c r="A315" s="34"/>
      <c r="B315" s="34"/>
      <c r="C315" s="34"/>
      <c r="D315" s="34"/>
      <c r="E315" s="34"/>
      <c r="F315" s="35"/>
      <c r="G315" s="35"/>
      <c r="H315" s="35"/>
      <c r="I315" s="36"/>
      <c r="J315" s="33"/>
    </row>
    <row r="316" spans="1:11">
      <c r="A316" s="93"/>
      <c r="B316" s="94"/>
      <c r="C316" s="94"/>
      <c r="D316" s="95" t="s">
        <v>30</v>
      </c>
      <c r="E316" s="96"/>
      <c r="F316" s="92"/>
      <c r="G316" s="106" t="str">
        <f>IF(I314&lt;J314,"VALOR DESONERADO","VALOR ONERADO")</f>
        <v>VALOR ONERADO</v>
      </c>
      <c r="H316" s="107"/>
      <c r="I316" s="97" t="str">
        <f>IF(I314&lt;J314,I314,"")</f>
        <v/>
      </c>
      <c r="J316" s="97">
        <f>IF(J314&lt;I314,J314,"")</f>
        <v>2255453.2799999998</v>
      </c>
    </row>
    <row r="320" spans="1:11" ht="15.75">
      <c r="I320" s="51"/>
      <c r="K320" s="53"/>
    </row>
    <row r="321" spans="3:11" ht="15.75">
      <c r="C321" s="2"/>
      <c r="I321" s="54"/>
      <c r="K321" s="53"/>
    </row>
    <row r="322" spans="3:11">
      <c r="G322" s="55"/>
      <c r="H322" s="56"/>
      <c r="I322" s="57"/>
    </row>
    <row r="323" spans="3:11">
      <c r="G323" s="55"/>
      <c r="H323" s="56"/>
      <c r="I323" s="57"/>
    </row>
    <row r="324" spans="3:11">
      <c r="D324" s="80"/>
      <c r="I324" s="57"/>
    </row>
    <row r="1149" spans="1:11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</row>
    <row r="1150" spans="1:11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</row>
    <row r="1151" spans="1:11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</row>
    <row r="1152" spans="1:11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</row>
    <row r="1153" spans="1:11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</row>
    <row r="1154" spans="1:11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</row>
    <row r="1155" spans="1:11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</row>
    <row r="1156" spans="1:11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</row>
    <row r="1157" spans="1:11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</row>
    <row r="1158" spans="1:11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</row>
    <row r="1159" spans="1:11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</row>
    <row r="1160" spans="1:11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</row>
    <row r="1161" spans="1:11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</row>
    <row r="10149" spans="1:11" ht="18.75">
      <c r="A10149" s="201" t="s">
        <v>60</v>
      </c>
      <c r="B10149" s="201"/>
      <c r="C10149" s="201"/>
      <c r="D10149" s="201"/>
      <c r="E10149" s="201"/>
      <c r="F10149" s="201"/>
      <c r="G10149" s="201"/>
      <c r="H10149" s="201"/>
      <c r="I10149" s="201"/>
      <c r="J10149" s="201"/>
      <c r="K10149" s="1"/>
    </row>
    <row r="10150" spans="1:11" ht="3.95" customHeight="1">
      <c r="A10150" s="202"/>
      <c r="B10150" s="202"/>
      <c r="C10150" s="202"/>
      <c r="D10150" s="202"/>
      <c r="E10150" s="202"/>
      <c r="F10150" s="202"/>
      <c r="G10150" s="202"/>
      <c r="H10150" s="202"/>
      <c r="I10150" s="202"/>
      <c r="J10150" s="202"/>
    </row>
    <row r="10151" spans="1:11">
      <c r="A10151" s="203" t="s">
        <v>1</v>
      </c>
      <c r="B10151" s="204" t="s">
        <v>2</v>
      </c>
      <c r="C10151" s="204" t="s">
        <v>3</v>
      </c>
      <c r="D10151" s="205" t="s">
        <v>4</v>
      </c>
      <c r="E10151" s="206" t="s">
        <v>5</v>
      </c>
      <c r="F10151" s="206" t="s">
        <v>6</v>
      </c>
      <c r="G10151" s="205" t="s">
        <v>54</v>
      </c>
      <c r="H10151" s="205" t="s">
        <v>55</v>
      </c>
      <c r="I10151" s="199" t="s">
        <v>27</v>
      </c>
      <c r="J10151" s="199" t="s">
        <v>28</v>
      </c>
      <c r="K10151" s="22"/>
    </row>
    <row r="10152" spans="1:11">
      <c r="A10152" s="203"/>
      <c r="B10152" s="204"/>
      <c r="C10152" s="204"/>
      <c r="D10152" s="205"/>
      <c r="E10152" s="206"/>
      <c r="F10152" s="206"/>
      <c r="G10152" s="205"/>
      <c r="H10152" s="205"/>
      <c r="I10152" s="199"/>
      <c r="J10152" s="199"/>
      <c r="K10152" s="22"/>
    </row>
    <row r="10153" spans="1:11" ht="3.95" customHeight="1">
      <c r="A10153" s="200"/>
      <c r="B10153" s="200"/>
      <c r="C10153" s="200"/>
      <c r="D10153" s="200"/>
      <c r="E10153" s="200"/>
      <c r="F10153" s="200"/>
      <c r="G10153" s="200"/>
      <c r="H10153" s="200"/>
      <c r="I10153" s="200"/>
      <c r="J10153" s="200"/>
    </row>
    <row r="10154" spans="1:11">
      <c r="A10154" s="58" t="s">
        <v>31</v>
      </c>
      <c r="B10154" s="59" t="e">
        <f>REPLACE(C10154,13,1,CHAR(65+VALUE(MID(C10154,13,1))))</f>
        <v>#REF!</v>
      </c>
      <c r="C10154" s="60" t="e">
        <f>INDEX(#REF!,MATCH($A10154,#REF!,0),1)</f>
        <v>#REF!</v>
      </c>
      <c r="D10154" s="61" t="e">
        <f>TRIM(INDEX(#REF!,MATCH($A10154,#REF!,0),1))</f>
        <v>#REF!</v>
      </c>
      <c r="E10154" s="60" t="e">
        <f>TRIM(INDEX(#REF!,MATCH($A10154,#REF!,0),1))</f>
        <v>#REF!</v>
      </c>
      <c r="F10154" s="62" t="e">
        <f>TRIM(INDEX(#REF!,MATCH($A10154,#REF!,0),1))</f>
        <v>#REF!</v>
      </c>
      <c r="G10154" s="37" t="e">
        <f ca="1">IF($B10154="","",TRUNC(INDEX(INDIRECT(EMOP_Custo),MATCH($B10154,INDIRECT(EMOP_Cod),0),1),2))</f>
        <v>#REF!</v>
      </c>
      <c r="H10154" s="37" t="e">
        <f ca="1">IF($C10154="","",TRUNC(INDEX(INDIRECT(EMOP_Custo),MATCH($C10154,INDIRECT(EMOP_Cod),0),1),2))</f>
        <v>#REF!</v>
      </c>
      <c r="I10154" s="63" t="e">
        <f t="shared" ref="I10154:I10159" ca="1" si="58">TRUNC(F10154*G10154,2)</f>
        <v>#REF!</v>
      </c>
      <c r="J10154" s="63" t="e">
        <f t="shared" ref="J10154:J10159" ca="1" si="59">TRUNC(F10154*H10154,2)</f>
        <v>#REF!</v>
      </c>
      <c r="K10154" s="64" t="s">
        <v>32</v>
      </c>
    </row>
    <row r="10155" spans="1:11">
      <c r="A10155" s="65" t="s">
        <v>33</v>
      </c>
      <c r="B10155" s="58">
        <v>283</v>
      </c>
      <c r="C10155" s="60" t="e">
        <f>INDEX(#REF!,MATCH($A10155,#REF!,0),1)</f>
        <v>#REF!</v>
      </c>
      <c r="D10155" s="61" t="e">
        <f>TRIM(INDEX(#REF!,MATCH($A10155,#REF!,0),1))</f>
        <v>#REF!</v>
      </c>
      <c r="E10155" s="60" t="e">
        <f>TRIM(INDEX(#REF!,MATCH($A10155,#REF!,0),1))</f>
        <v>#REF!</v>
      </c>
      <c r="F10155" s="62" t="e">
        <f>TRIM(INDEX(#REF!,MATCH($A10155,#REF!,0),1))</f>
        <v>#REF!</v>
      </c>
      <c r="G10155" s="37" t="e">
        <f ca="1">IF($B10155="","",TRUNC(INDEX(INDIRECT(EMOP_Ins_Custo),MATCH($B10155,INDIRECT(EMOP_Ins_Cod),0),1),2))</f>
        <v>#REF!</v>
      </c>
      <c r="H10155" s="37" t="e">
        <f ca="1">IF($C10155="","",TRUNC(INDEX(INDIRECT(EMOP_Ins_Custo),MATCH($C10155,INDIRECT(EMOP_Ins_Cod),0),1),2))</f>
        <v>#REF!</v>
      </c>
      <c r="I10155" s="63" t="e">
        <f t="shared" ca="1" si="58"/>
        <v>#REF!</v>
      </c>
      <c r="J10155" s="63" t="e">
        <f t="shared" ca="1" si="59"/>
        <v>#REF!</v>
      </c>
      <c r="K10155" s="64" t="s">
        <v>56</v>
      </c>
    </row>
    <row r="10156" spans="1:11">
      <c r="A10156" s="65" t="s">
        <v>34</v>
      </c>
      <c r="B10156" s="59" t="e">
        <f>C10156</f>
        <v>#REF!</v>
      </c>
      <c r="C10156" s="66" t="e">
        <f>INDEX(#REF!,MATCH($A10156,#REF!,0),1)</f>
        <v>#REF!</v>
      </c>
      <c r="D10156" s="61" t="e">
        <f>TRIM(INDEX(#REF!,MATCH($A10156,#REF!,0),1))</f>
        <v>#REF!</v>
      </c>
      <c r="E10156" s="60" t="e">
        <f>TRIM(INDEX(#REF!,MATCH($A10156,#REF!,0),1))</f>
        <v>#REF!</v>
      </c>
      <c r="F10156" s="62" t="e">
        <f>TRIM(INDEX(#REF!,MATCH($A10156,#REF!,0),1))</f>
        <v>#REF!</v>
      </c>
      <c r="G10156" s="37" t="e">
        <f ca="1">IF($B10156="","",TRUNC(INDEX(INDIRECT(SINAPI_CustoD),MATCH($B10156,INDIRECT(SINAPI_Cod),0),1),2))</f>
        <v>#REF!</v>
      </c>
      <c r="H10156" s="37" t="e">
        <f ca="1">IF($C10156="","",TRUNC(INDEX(INDIRECT(SINAPI_CustoO),MATCH($C10156,INDIRECT(SINAPI_Cod),0),1),2))</f>
        <v>#REF!</v>
      </c>
      <c r="I10156" s="63" t="e">
        <f t="shared" ca="1" si="58"/>
        <v>#REF!</v>
      </c>
      <c r="J10156" s="63" t="e">
        <f t="shared" ca="1" si="59"/>
        <v>#REF!</v>
      </c>
      <c r="K10156" s="64" t="s">
        <v>35</v>
      </c>
    </row>
    <row r="10157" spans="1:11">
      <c r="A10157" s="58" t="s">
        <v>36</v>
      </c>
      <c r="B10157" s="59" t="e">
        <f>C10157</f>
        <v>#REF!</v>
      </c>
      <c r="C10157" s="66" t="e">
        <f>INDEX(#REF!,MATCH($A10157,#REF!,0),1)</f>
        <v>#REF!</v>
      </c>
      <c r="D10157" s="61" t="e">
        <f>TRIM(INDEX(#REF!,MATCH($A10157,#REF!,0),1))</f>
        <v>#REF!</v>
      </c>
      <c r="E10157" s="60" t="e">
        <f>TRIM(INDEX(#REF!,MATCH($A10157,#REF!,0),1))</f>
        <v>#REF!</v>
      </c>
      <c r="F10157" s="62" t="e">
        <f>TRIM(INDEX(#REF!,MATCH($A10157,#REF!,0),1))</f>
        <v>#REF!</v>
      </c>
      <c r="G10157" s="37" t="e">
        <f ca="1">IF($B10157="","",TRUNC(INDEX(INDIRECT(SINAPI_Ins_CustoD),MATCH($B10157,INDIRECT(SINAPI_Ins_Cod),0),1),2))</f>
        <v>#REF!</v>
      </c>
      <c r="H10157" s="37" t="e">
        <f ca="1">IF($C10157="","",TRUNC(INDEX(INDIRECT(SINAPI_Ins_CustoO),MATCH($C10157,INDIRECT(SINAPI_Ins_Cod),0),1),2))</f>
        <v>#REF!</v>
      </c>
      <c r="I10157" s="63" t="e">
        <f t="shared" ca="1" si="58"/>
        <v>#REF!</v>
      </c>
      <c r="J10157" s="63" t="e">
        <f t="shared" ca="1" si="59"/>
        <v>#REF!</v>
      </c>
      <c r="K10157" s="64" t="s">
        <v>57</v>
      </c>
    </row>
    <row r="10158" spans="1:11">
      <c r="A10158" s="58" t="s">
        <v>37</v>
      </c>
      <c r="B10158" s="59" t="e">
        <f>CONCATENATE(LEFT(C10158,3),TEXT(MID(C10158,4,2)-1,"00"),RIGHT(C10158,LEN(C10158)-5))</f>
        <v>#REF!</v>
      </c>
      <c r="C10158" s="60" t="e">
        <f>INDEX(#REF!,MATCH($A10158,#REF!,0),1)</f>
        <v>#REF!</v>
      </c>
      <c r="D10158" s="61" t="e">
        <f>TRIM(INDEX(#REF!,MATCH($A10158,#REF!,0),1))</f>
        <v>#REF!</v>
      </c>
      <c r="E10158" s="60" t="e">
        <f>TRIM(INDEX(#REF!,MATCH($A10158,#REF!,0),1))</f>
        <v>#REF!</v>
      </c>
      <c r="F10158" s="62" t="e">
        <f>TRIM(INDEX(#REF!,MATCH($A10158,#REF!,0),1))</f>
        <v>#REF!</v>
      </c>
      <c r="G10158" s="37" t="e">
        <f ca="1">IF($B10158="","",TRUNC(INDEX(INDIRECT(SCO_D_Custo),MATCH($B10158,INDIRECT(SCO_D_Cod),0),1),2))</f>
        <v>#REF!</v>
      </c>
      <c r="H10158" s="37" t="e">
        <f ca="1">IF($C10158="","",TRUNC(INDEX(INDIRECT(SCO_O_Custo),MATCH($C10158,INDIRECT(SCO_O_Cod),0),1),2))</f>
        <v>#REF!</v>
      </c>
      <c r="I10158" s="63" t="e">
        <f t="shared" ca="1" si="58"/>
        <v>#REF!</v>
      </c>
      <c r="J10158" s="63" t="e">
        <f t="shared" ca="1" si="59"/>
        <v>#REF!</v>
      </c>
      <c r="K10158" s="64" t="s">
        <v>38</v>
      </c>
    </row>
    <row r="10159" spans="1:11">
      <c r="A10159" s="58" t="s">
        <v>39</v>
      </c>
      <c r="B10159" s="59" t="e">
        <f>REPLACE(C10159,13,1,CHAR(65+VALUE(MID(C10159,13,1))))</f>
        <v>#REF!</v>
      </c>
      <c r="C10159" s="60" t="e">
        <f>INDEX(#REF!,MATCH($A10159,#REF!,0),1)</f>
        <v>#REF!</v>
      </c>
      <c r="D10159" s="61" t="e">
        <f>TRIM(INDEX(#REF!,MATCH($A10159,#REF!,0),1))</f>
        <v>#REF!</v>
      </c>
      <c r="E10159" s="60" t="e">
        <f>TRIM(INDEX(#REF!,MATCH($A10159,#REF!,0),1))</f>
        <v>#REF!</v>
      </c>
      <c r="F10159" s="62" t="e">
        <f>TRIM(INDEX(#REF!,MATCH($A10159,#REF!,0),1))</f>
        <v>#REF!</v>
      </c>
      <c r="G10159" s="37" t="e">
        <f>IF($B10159="","",TRUNC(INDEX(#REF!,MATCH($B10159,#REF!,0),1),2))</f>
        <v>#REF!</v>
      </c>
      <c r="H10159" s="37" t="e">
        <f>IF($C10159="","",TRUNC(INDEX(#REF!,MATCH($C10159,#REF!,0),1),2))</f>
        <v>#REF!</v>
      </c>
      <c r="I10159" s="63" t="e">
        <f t="shared" si="58"/>
        <v>#REF!</v>
      </c>
      <c r="J10159" s="63" t="e">
        <f t="shared" si="59"/>
        <v>#REF!</v>
      </c>
      <c r="K10159" s="64" t="s">
        <v>40</v>
      </c>
    </row>
    <row r="10160" spans="1:11">
      <c r="A10160" s="4"/>
      <c r="B10160" s="4"/>
      <c r="D10160" s="67"/>
      <c r="F10160" s="68"/>
      <c r="G10160" s="68"/>
      <c r="H10160" s="68"/>
      <c r="I10160" s="68"/>
      <c r="J10160" s="69"/>
    </row>
    <row r="10161" spans="1:10">
      <c r="A10161" s="70" t="s">
        <v>41</v>
      </c>
      <c r="B10161" s="1"/>
      <c r="D10161" s="67"/>
      <c r="F10161" s="68"/>
      <c r="G10161" s="68"/>
      <c r="H10161" s="68"/>
      <c r="I10161" s="68"/>
      <c r="J10161" s="69"/>
    </row>
    <row r="10163" spans="1:10">
      <c r="C10163" s="71" t="s">
        <v>42</v>
      </c>
      <c r="D10163" s="3" t="s">
        <v>4</v>
      </c>
      <c r="E10163" s="3" t="s">
        <v>43</v>
      </c>
    </row>
    <row r="10164" spans="1:10">
      <c r="C10164" s="73">
        <v>45498</v>
      </c>
      <c r="D10164" s="74" t="s">
        <v>44</v>
      </c>
      <c r="E10164" s="75" t="s">
        <v>45</v>
      </c>
    </row>
    <row r="10165" spans="1:10" ht="30">
      <c r="C10165" s="73">
        <v>45729</v>
      </c>
      <c r="D10165" s="74" t="s">
        <v>46</v>
      </c>
      <c r="E10165" s="75" t="s">
        <v>47</v>
      </c>
    </row>
    <row r="10166" spans="1:10">
      <c r="C10166" s="73">
        <v>45847</v>
      </c>
      <c r="D10166" s="74" t="s">
        <v>59</v>
      </c>
      <c r="E10166" s="75" t="s">
        <v>58</v>
      </c>
    </row>
    <row r="10167" spans="1:10">
      <c r="C10167" s="73">
        <v>45917</v>
      </c>
      <c r="D10167" s="74" t="s">
        <v>62</v>
      </c>
      <c r="E10167" s="75" t="s">
        <v>61</v>
      </c>
    </row>
  </sheetData>
  <sheetProtection algorithmName="SHA-512" hashValue="ejTaLyIInFzMOs/qBcn7lTi+HDcdE5NybEM3hY+GYTeYzH/Qk/E+qo2h7Y1D4qYb9Ch1Wu2x7w/jGGhhO/U/sQ==" saltValue="hNqkcGNC0OWnJLgl0NnJUg==" spinCount="100000" sheet="1" objects="1" scenarios="1" selectLockedCells="1"/>
  <mergeCells count="18">
    <mergeCell ref="A7:J7"/>
    <mergeCell ref="A10:J10"/>
    <mergeCell ref="A11:J11"/>
    <mergeCell ref="A12:J12"/>
    <mergeCell ref="A14:J14"/>
    <mergeCell ref="I10151:I10152"/>
    <mergeCell ref="J10151:J10152"/>
    <mergeCell ref="A10153:J10153"/>
    <mergeCell ref="A10149:J10149"/>
    <mergeCell ref="A10150:J10150"/>
    <mergeCell ref="A10151:A10152"/>
    <mergeCell ref="B10151:B10152"/>
    <mergeCell ref="C10151:C10152"/>
    <mergeCell ref="D10151:D10152"/>
    <mergeCell ref="E10151:E10152"/>
    <mergeCell ref="F10151:F10152"/>
    <mergeCell ref="G10151:G10152"/>
    <mergeCell ref="H10151:H10152"/>
  </mergeCells>
  <phoneticPr fontId="47" type="noConversion"/>
  <dataValidations disablePrompts="1" count="1">
    <dataValidation operator="greaterThanOrEqual" allowBlank="1" showErrorMessage="1" errorTitle="Erro de valores" error="Digite um valor igual a 0% ou 2%." sqref="D324" xr:uid="{714B247A-7357-4E13-AC41-8BFE85639B56}">
      <formula1>0</formula1>
      <formula2>0</formula2>
    </dataValidation>
  </dataValidations>
  <printOptions horizontalCentered="1"/>
  <pageMargins left="0.23622047244094491" right="0.23622047244094491" top="0.59055118110236227" bottom="0.39370078740157483" header="0.11811023622047245" footer="0.15748031496062992"/>
  <pageSetup paperSize="9" scale="71" fitToHeight="0" orientation="landscape" r:id="rId1"/>
  <headerFooter alignWithMargins="0">
    <oddFooter>&amp;L&amp;"Arial2,Regular"&amp;8&amp;K000000PLANILHA ORÇAMENTÁRIA - Página &amp;P de &amp;N</oddFooter>
  </headerFooter>
  <colBreaks count="1" manualBreakCount="1">
    <brk id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36199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74</vt:i4>
      </vt:variant>
    </vt:vector>
  </HeadingPairs>
  <TitlesOfParts>
    <vt:vector size="75" baseType="lpstr">
      <vt:lpstr>1-PLANILHA</vt:lpstr>
      <vt:lpstr>A_Fórmulas_1</vt:lpstr>
      <vt:lpstr>'1-PLANILHA'!Area_de_impressao</vt:lpstr>
      <vt:lpstr>Total_Deson_A</vt:lpstr>
      <vt:lpstr>Total_Deson_B</vt:lpstr>
      <vt:lpstr>Total_item_Deson_01</vt:lpstr>
      <vt:lpstr>Total_item_Deson_02</vt:lpstr>
      <vt:lpstr>Total_item_Deson_03</vt:lpstr>
      <vt:lpstr>Total_item_Deson_04</vt:lpstr>
      <vt:lpstr>Total_item_Deson_05</vt:lpstr>
      <vt:lpstr>Total_item_Deson_06</vt:lpstr>
      <vt:lpstr>Total_item_Deson_07</vt:lpstr>
      <vt:lpstr>Total_item_Deson_08</vt:lpstr>
      <vt:lpstr>Total_item_Deson_09</vt:lpstr>
      <vt:lpstr>Total_item_Deson_10</vt:lpstr>
      <vt:lpstr>Total_item_Deson_11</vt:lpstr>
      <vt:lpstr>Total_item_Deson_12</vt:lpstr>
      <vt:lpstr>Total_item_Deson_13</vt:lpstr>
      <vt:lpstr>Total_item_Deson_14</vt:lpstr>
      <vt:lpstr>Total_item_Deson_15</vt:lpstr>
      <vt:lpstr>Total_item_Deson_16</vt:lpstr>
      <vt:lpstr>Total_item_Deson_17</vt:lpstr>
      <vt:lpstr>Total_item_Deson_B.01</vt:lpstr>
      <vt:lpstr>Total_item_Deson_B.02</vt:lpstr>
      <vt:lpstr>Total_item_Deson_B.03</vt:lpstr>
      <vt:lpstr>Total_item_Deson_B.04</vt:lpstr>
      <vt:lpstr>Total_item_Deson_B.05</vt:lpstr>
      <vt:lpstr>Total_item_Deson_B.06</vt:lpstr>
      <vt:lpstr>Total_item_Deson_B.07</vt:lpstr>
      <vt:lpstr>Total_item_Deson_B.08</vt:lpstr>
      <vt:lpstr>Total_item_Deson_B.09</vt:lpstr>
      <vt:lpstr>Total_item_Deson_B.10</vt:lpstr>
      <vt:lpstr>Total_item_Deson_B.11</vt:lpstr>
      <vt:lpstr>Total_item_Deson_B.12</vt:lpstr>
      <vt:lpstr>Total_item_Deson_B.13</vt:lpstr>
      <vt:lpstr>Total_item_Deson_B.14</vt:lpstr>
      <vt:lpstr>Total_item_Deson_B.15</vt:lpstr>
      <vt:lpstr>Total_item_Deson_B.16</vt:lpstr>
      <vt:lpstr>Total_item_Deson_B.17</vt:lpstr>
      <vt:lpstr>Total_item_Oner_01</vt:lpstr>
      <vt:lpstr>Total_item_Oner_02</vt:lpstr>
      <vt:lpstr>Total_item_Oner_03</vt:lpstr>
      <vt:lpstr>Total_item_Oner_04</vt:lpstr>
      <vt:lpstr>Total_item_Oner_05</vt:lpstr>
      <vt:lpstr>Total_item_Oner_06</vt:lpstr>
      <vt:lpstr>Total_item_Oner_07</vt:lpstr>
      <vt:lpstr>Total_item_Oner_08</vt:lpstr>
      <vt:lpstr>Total_item_Oner_09</vt:lpstr>
      <vt:lpstr>Total_item_Oner_10</vt:lpstr>
      <vt:lpstr>Total_item_Oner_11</vt:lpstr>
      <vt:lpstr>Total_item_Oner_12</vt:lpstr>
      <vt:lpstr>Total_item_Oner_13</vt:lpstr>
      <vt:lpstr>Total_item_Oner_14</vt:lpstr>
      <vt:lpstr>Total_item_Oner_15</vt:lpstr>
      <vt:lpstr>Total_item_Oner_16</vt:lpstr>
      <vt:lpstr>Total_item_Oner_17</vt:lpstr>
      <vt:lpstr>Total_item_Oner_B.01</vt:lpstr>
      <vt:lpstr>Total_item_Oner_B.02</vt:lpstr>
      <vt:lpstr>Total_item_Oner_B.03</vt:lpstr>
      <vt:lpstr>Total_item_Oner_B.04</vt:lpstr>
      <vt:lpstr>Total_item_Oner_B.05</vt:lpstr>
      <vt:lpstr>Total_item_Oner_B.06</vt:lpstr>
      <vt:lpstr>Total_item_Oner_B.07</vt:lpstr>
      <vt:lpstr>Total_item_Oner_B.08</vt:lpstr>
      <vt:lpstr>Total_item_Oner_B.09</vt:lpstr>
      <vt:lpstr>Total_item_Oner_B.10</vt:lpstr>
      <vt:lpstr>Total_item_Oner_B.11</vt:lpstr>
      <vt:lpstr>Total_item_Oner_B.12</vt:lpstr>
      <vt:lpstr>Total_item_Oner_B.13</vt:lpstr>
      <vt:lpstr>Total_item_Oner_B.14</vt:lpstr>
      <vt:lpstr>Total_item_Oner_B.15</vt:lpstr>
      <vt:lpstr>Total_item_Oner_B.16</vt:lpstr>
      <vt:lpstr>Total_item_Oner_B.17</vt:lpstr>
      <vt:lpstr>Total_Oner_A</vt:lpstr>
      <vt:lpstr>Total_Oner_B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de Orçamento</dc:title>
  <dc:creator>Manoel Ramos e André Ferraz</dc:creator>
  <cp:lastModifiedBy>ALINE GUALBERTO</cp:lastModifiedBy>
  <cp:revision>868</cp:revision>
  <cp:lastPrinted>2026-02-05T17:26:35Z</cp:lastPrinted>
  <dcterms:created xsi:type="dcterms:W3CDTF">1998-10-30T13:39:00Z</dcterms:created>
  <dcterms:modified xsi:type="dcterms:W3CDTF">2026-02-05T17:42:30Z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mpany">
    <vt:lpwstr>RF</vt:lpwstr>
  </property>
  <property fmtid="{D5CDD505-2E9C-101B-9397-08002B2CF9AE}" pid="4" name="ICV">
    <vt:lpwstr>D098A35D7FD34F18BE90DDDEBA2A2D54_12</vt:lpwstr>
  </property>
  <property fmtid="{D5CDD505-2E9C-101B-9397-08002B2CF9AE}" pid="5" name="KSOProductBuildVer">
    <vt:lpwstr>1046-12.2.0.13306</vt:lpwstr>
  </property>
</Properties>
</file>